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Radu\OneDrive - Universitatea Babeş-Bolyai\DJMD\Planuri de invatamant\2023-2024\Master-v1\"/>
    </mc:Choice>
  </mc:AlternateContent>
  <xr:revisionPtr revIDLastSave="0" documentId="13_ncr:1_{03A573BD-4745-47A3-9293-91796CCEE56E}" xr6:coauthVersionLast="47" xr6:coauthVersionMax="47" xr10:uidLastSave="{00000000-0000-0000-0000-000000000000}"/>
  <bookViews>
    <workbookView xWindow="-18000" yWindow="4710" windowWidth="18045" windowHeight="14790" activeTab="1" xr2:uid="{00000000-000D-0000-FFFF-FFFF00000000}"/>
  </bookViews>
  <sheets>
    <sheet name="Plan" sheetId="1" r:id="rId1"/>
    <sheet name="Raport_revizuir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1" l="1"/>
  <c r="N89" i="1"/>
  <c r="N110" i="1"/>
  <c r="P110" i="1"/>
  <c r="N111" i="1"/>
  <c r="P111" i="1"/>
  <c r="O111" i="1" s="1"/>
  <c r="N112" i="1"/>
  <c r="P112" i="1"/>
  <c r="N113" i="1"/>
  <c r="P113" i="1"/>
  <c r="N114" i="1"/>
  <c r="P114" i="1"/>
  <c r="N116" i="1"/>
  <c r="P116" i="1"/>
  <c r="O116" i="1" s="1"/>
  <c r="N117" i="1"/>
  <c r="P117" i="1"/>
  <c r="N118" i="1"/>
  <c r="P118" i="1"/>
  <c r="N119" i="1"/>
  <c r="P119" i="1"/>
  <c r="N120" i="1"/>
  <c r="P120" i="1"/>
  <c r="N122" i="1"/>
  <c r="P122" i="1"/>
  <c r="N123" i="1"/>
  <c r="P123" i="1"/>
  <c r="N124" i="1"/>
  <c r="P124" i="1"/>
  <c r="N125" i="1"/>
  <c r="P125" i="1"/>
  <c r="O125" i="1" s="1"/>
  <c r="N126" i="1"/>
  <c r="P126" i="1"/>
  <c r="N127" i="1"/>
  <c r="P127" i="1"/>
  <c r="N129" i="1"/>
  <c r="P129" i="1"/>
  <c r="N130" i="1"/>
  <c r="P130" i="1"/>
  <c r="O130" i="1" s="1"/>
  <c r="N131" i="1"/>
  <c r="P131" i="1"/>
  <c r="N132" i="1"/>
  <c r="P132" i="1"/>
  <c r="N133" i="1"/>
  <c r="P133" i="1"/>
  <c r="N134" i="1"/>
  <c r="P134" i="1"/>
  <c r="J135" i="1"/>
  <c r="K135" i="1"/>
  <c r="L135" i="1"/>
  <c r="M135" i="1"/>
  <c r="Q135" i="1"/>
  <c r="R135" i="1"/>
  <c r="S135" i="1"/>
  <c r="K136" i="1"/>
  <c r="L136" i="1"/>
  <c r="M136" i="1"/>
  <c r="S283" i="1"/>
  <c r="R283" i="1"/>
  <c r="Q283" i="1"/>
  <c r="M283" i="1"/>
  <c r="L283" i="1"/>
  <c r="K283" i="1"/>
  <c r="J283" i="1"/>
  <c r="A283" i="1"/>
  <c r="O132" i="1" l="1"/>
  <c r="O123" i="1"/>
  <c r="O118" i="1"/>
  <c r="O133" i="1"/>
  <c r="O119" i="1"/>
  <c r="O134" i="1"/>
  <c r="O120" i="1"/>
  <c r="O124" i="1"/>
  <c r="O110" i="1"/>
  <c r="O89" i="1"/>
  <c r="N136" i="1"/>
  <c r="O129" i="1"/>
  <c r="O114" i="1"/>
  <c r="O122" i="1"/>
  <c r="P135" i="1"/>
  <c r="P136" i="1"/>
  <c r="K137" i="1"/>
  <c r="O126" i="1"/>
  <c r="O112" i="1"/>
  <c r="O131" i="1"/>
  <c r="O117" i="1"/>
  <c r="N135" i="1"/>
  <c r="O127" i="1"/>
  <c r="O113" i="1"/>
  <c r="O136" i="1" l="1"/>
  <c r="N137" i="1" s="1"/>
  <c r="O135" i="1"/>
  <c r="P87" i="1" l="1"/>
  <c r="N87" i="1"/>
  <c r="O87" i="1" l="1"/>
  <c r="T145" i="1"/>
  <c r="T156" i="1" s="1"/>
  <c r="S145" i="1"/>
  <c r="R145" i="1"/>
  <c r="Q145" i="1"/>
  <c r="L146" i="1"/>
  <c r="M146" i="1"/>
  <c r="K146" i="1"/>
  <c r="M145" i="1"/>
  <c r="L145" i="1"/>
  <c r="K145" i="1"/>
  <c r="J145" i="1"/>
  <c r="P144" i="1" l="1"/>
  <c r="P143" i="1"/>
  <c r="N144" i="1"/>
  <c r="N143" i="1"/>
  <c r="O143" i="1" l="1"/>
  <c r="P145" i="1"/>
  <c r="P146" i="1"/>
  <c r="N146" i="1"/>
  <c r="N145" i="1"/>
  <c r="O144" i="1"/>
  <c r="M157" i="1"/>
  <c r="L157" i="1"/>
  <c r="K157" i="1"/>
  <c r="M156" i="1"/>
  <c r="L156" i="1"/>
  <c r="K156" i="1"/>
  <c r="J156" i="1"/>
  <c r="K158" i="1" l="1"/>
  <c r="O146" i="1"/>
  <c r="O145" i="1"/>
  <c r="M336" i="1"/>
  <c r="L336" i="1"/>
  <c r="K336" i="1"/>
  <c r="S335" i="1"/>
  <c r="R335" i="1"/>
  <c r="Q335" i="1"/>
  <c r="M335" i="1"/>
  <c r="L335" i="1"/>
  <c r="K335" i="1"/>
  <c r="J335" i="1"/>
  <c r="P332" i="1"/>
  <c r="N332" i="1"/>
  <c r="P331" i="1"/>
  <c r="N331" i="1"/>
  <c r="P329" i="1"/>
  <c r="N329" i="1"/>
  <c r="P328" i="1"/>
  <c r="N328" i="1"/>
  <c r="P326" i="1"/>
  <c r="N326" i="1"/>
  <c r="P325" i="1"/>
  <c r="N325" i="1"/>
  <c r="K337" i="1" l="1"/>
  <c r="O325" i="1"/>
  <c r="O328" i="1"/>
  <c r="N335" i="1"/>
  <c r="O329" i="1"/>
  <c r="O326" i="1"/>
  <c r="O332" i="1"/>
  <c r="P336" i="1"/>
  <c r="O331" i="1"/>
  <c r="N336" i="1"/>
  <c r="P335" i="1"/>
  <c r="P95" i="1"/>
  <c r="P94" i="1"/>
  <c r="P93" i="1"/>
  <c r="P92" i="1"/>
  <c r="O336" i="1" l="1"/>
  <c r="N337" i="1" s="1"/>
  <c r="O335" i="1"/>
  <c r="P70" i="1"/>
  <c r="R156" i="1" l="1"/>
  <c r="Q156" i="1"/>
  <c r="S156" i="1"/>
  <c r="T75" i="1" l="1"/>
  <c r="N70" i="1" l="1"/>
  <c r="O70" i="1" s="1"/>
  <c r="T64" i="1" l="1"/>
  <c r="T53" i="1" l="1"/>
  <c r="T42" i="1"/>
  <c r="U29" i="1" l="1"/>
  <c r="U28" i="1"/>
  <c r="M102" i="1" l="1"/>
  <c r="L102" i="1"/>
  <c r="K102" i="1"/>
  <c r="P101" i="1"/>
  <c r="N101" i="1"/>
  <c r="P100" i="1"/>
  <c r="N100" i="1"/>
  <c r="P99" i="1"/>
  <c r="N99" i="1"/>
  <c r="P98" i="1"/>
  <c r="N98" i="1"/>
  <c r="P97" i="1"/>
  <c r="N95" i="1"/>
  <c r="N94" i="1"/>
  <c r="N93" i="1"/>
  <c r="P90" i="1"/>
  <c r="N90" i="1"/>
  <c r="P88" i="1"/>
  <c r="N88" i="1"/>
  <c r="P74" i="1"/>
  <c r="P73" i="1"/>
  <c r="P283" i="1" s="1"/>
  <c r="P72" i="1"/>
  <c r="P71" i="1"/>
  <c r="N156" i="1" l="1"/>
  <c r="N157" i="1"/>
  <c r="P157" i="1"/>
  <c r="N158" i="1" s="1"/>
  <c r="P156" i="1"/>
  <c r="O98" i="1"/>
  <c r="O99" i="1"/>
  <c r="O100" i="1"/>
  <c r="O101" i="1"/>
  <c r="O88" i="1"/>
  <c r="O90" i="1"/>
  <c r="O93" i="1"/>
  <c r="O94" i="1"/>
  <c r="O95" i="1"/>
  <c r="S304" i="1"/>
  <c r="R304" i="1"/>
  <c r="Q304" i="1"/>
  <c r="P304" i="1"/>
  <c r="O304" i="1"/>
  <c r="N304" i="1"/>
  <c r="M304" i="1"/>
  <c r="L304" i="1"/>
  <c r="K304" i="1"/>
  <c r="J304" i="1"/>
  <c r="A304" i="1"/>
  <c r="S303" i="1"/>
  <c r="R303" i="1"/>
  <c r="Q303" i="1"/>
  <c r="P303" i="1"/>
  <c r="O303" i="1"/>
  <c r="N303" i="1"/>
  <c r="M303" i="1"/>
  <c r="L303" i="1"/>
  <c r="K303" i="1"/>
  <c r="J303" i="1"/>
  <c r="A303" i="1"/>
  <c r="S302" i="1"/>
  <c r="R302" i="1"/>
  <c r="Q302" i="1"/>
  <c r="P302" i="1"/>
  <c r="O302" i="1"/>
  <c r="N302" i="1"/>
  <c r="M302" i="1"/>
  <c r="L302" i="1"/>
  <c r="K302" i="1"/>
  <c r="J302" i="1"/>
  <c r="A302" i="1"/>
  <c r="S301" i="1"/>
  <c r="R301" i="1"/>
  <c r="Q301" i="1"/>
  <c r="P301" i="1"/>
  <c r="O301" i="1"/>
  <c r="N301" i="1"/>
  <c r="M301" i="1"/>
  <c r="L301" i="1"/>
  <c r="K301" i="1"/>
  <c r="J301" i="1"/>
  <c r="A301" i="1"/>
  <c r="S298" i="1"/>
  <c r="R298" i="1"/>
  <c r="Q298" i="1"/>
  <c r="M298" i="1"/>
  <c r="L298" i="1"/>
  <c r="K298" i="1"/>
  <c r="J298" i="1"/>
  <c r="A298" i="1"/>
  <c r="S297" i="1"/>
  <c r="R297" i="1"/>
  <c r="Q297" i="1"/>
  <c r="M297" i="1"/>
  <c r="L297" i="1"/>
  <c r="K297" i="1"/>
  <c r="J297" i="1"/>
  <c r="A297" i="1"/>
  <c r="S296" i="1"/>
  <c r="R296" i="1"/>
  <c r="Q296" i="1"/>
  <c r="M296" i="1"/>
  <c r="L296" i="1"/>
  <c r="K296" i="1"/>
  <c r="J296" i="1"/>
  <c r="A296" i="1"/>
  <c r="S295" i="1"/>
  <c r="R295" i="1"/>
  <c r="Q295" i="1"/>
  <c r="M295" i="1"/>
  <c r="L295" i="1"/>
  <c r="K295" i="1"/>
  <c r="J295" i="1"/>
  <c r="A295" i="1"/>
  <c r="S284" i="1"/>
  <c r="R284" i="1"/>
  <c r="Q284" i="1"/>
  <c r="P284" i="1"/>
  <c r="M284" i="1"/>
  <c r="L284" i="1"/>
  <c r="K284" i="1"/>
  <c r="J284" i="1"/>
  <c r="A284" i="1"/>
  <c r="S282" i="1"/>
  <c r="R282" i="1"/>
  <c r="Q282" i="1"/>
  <c r="P282" i="1"/>
  <c r="M282" i="1"/>
  <c r="L282" i="1"/>
  <c r="K282" i="1"/>
  <c r="J282" i="1"/>
  <c r="A282" i="1"/>
  <c r="S281" i="1"/>
  <c r="R281" i="1"/>
  <c r="Q281" i="1"/>
  <c r="M281" i="1"/>
  <c r="L281" i="1"/>
  <c r="K281" i="1"/>
  <c r="J281" i="1"/>
  <c r="A281" i="1"/>
  <c r="S280" i="1"/>
  <c r="R280" i="1"/>
  <c r="Q280" i="1"/>
  <c r="P280" i="1"/>
  <c r="O280" i="1"/>
  <c r="N280" i="1"/>
  <c r="M280" i="1"/>
  <c r="L280" i="1"/>
  <c r="K280" i="1"/>
  <c r="J280" i="1"/>
  <c r="A280" i="1"/>
  <c r="S277" i="1"/>
  <c r="R277" i="1"/>
  <c r="Q277" i="1"/>
  <c r="P277" i="1"/>
  <c r="O277" i="1"/>
  <c r="N277" i="1"/>
  <c r="M277" i="1"/>
  <c r="L277" i="1"/>
  <c r="K277" i="1"/>
  <c r="J277" i="1"/>
  <c r="A277" i="1"/>
  <c r="S276" i="1"/>
  <c r="R276" i="1"/>
  <c r="Q276" i="1"/>
  <c r="P276" i="1"/>
  <c r="O276" i="1"/>
  <c r="N276" i="1"/>
  <c r="M276" i="1"/>
  <c r="L276" i="1"/>
  <c r="K276" i="1"/>
  <c r="J276" i="1"/>
  <c r="A276" i="1"/>
  <c r="S275" i="1"/>
  <c r="R275" i="1"/>
  <c r="Q275" i="1"/>
  <c r="P275" i="1"/>
  <c r="O275" i="1"/>
  <c r="N275" i="1"/>
  <c r="M275" i="1"/>
  <c r="L275" i="1"/>
  <c r="K275" i="1"/>
  <c r="J275" i="1"/>
  <c r="A275" i="1"/>
  <c r="S274" i="1"/>
  <c r="R274" i="1"/>
  <c r="Q274" i="1"/>
  <c r="P274" i="1"/>
  <c r="O274" i="1"/>
  <c r="N274" i="1"/>
  <c r="M274" i="1"/>
  <c r="L274" i="1"/>
  <c r="K274" i="1"/>
  <c r="J274" i="1"/>
  <c r="A274" i="1"/>
  <c r="S273" i="1"/>
  <c r="R273" i="1"/>
  <c r="Q273" i="1"/>
  <c r="P273" i="1"/>
  <c r="O273" i="1"/>
  <c r="N273" i="1"/>
  <c r="M273" i="1"/>
  <c r="L273" i="1"/>
  <c r="K273" i="1"/>
  <c r="J273" i="1"/>
  <c r="A273" i="1"/>
  <c r="S272" i="1"/>
  <c r="R272" i="1"/>
  <c r="Q272" i="1"/>
  <c r="P272" i="1"/>
  <c r="O272" i="1"/>
  <c r="N272" i="1"/>
  <c r="M272" i="1"/>
  <c r="L272" i="1"/>
  <c r="K272" i="1"/>
  <c r="J272" i="1"/>
  <c r="A272" i="1"/>
  <c r="S271" i="1"/>
  <c r="R271" i="1"/>
  <c r="Q271" i="1"/>
  <c r="M271" i="1"/>
  <c r="L271" i="1"/>
  <c r="K271" i="1"/>
  <c r="J271" i="1"/>
  <c r="A271" i="1"/>
  <c r="S270" i="1"/>
  <c r="R270" i="1"/>
  <c r="Q270" i="1"/>
  <c r="M270" i="1"/>
  <c r="L270" i="1"/>
  <c r="K270" i="1"/>
  <c r="J270" i="1"/>
  <c r="A270" i="1"/>
  <c r="S269" i="1"/>
  <c r="R269" i="1"/>
  <c r="Q269" i="1"/>
  <c r="M269" i="1"/>
  <c r="L269" i="1"/>
  <c r="K269" i="1"/>
  <c r="J269" i="1"/>
  <c r="A269" i="1"/>
  <c r="S268" i="1"/>
  <c r="R268" i="1"/>
  <c r="Q268" i="1"/>
  <c r="M268" i="1"/>
  <c r="L268" i="1"/>
  <c r="K268" i="1"/>
  <c r="J268" i="1"/>
  <c r="A268" i="1"/>
  <c r="S267" i="1"/>
  <c r="R267" i="1"/>
  <c r="Q267" i="1"/>
  <c r="M267" i="1"/>
  <c r="L267" i="1"/>
  <c r="K267" i="1"/>
  <c r="J267" i="1"/>
  <c r="A267" i="1"/>
  <c r="S266" i="1"/>
  <c r="R266" i="1"/>
  <c r="Q266" i="1"/>
  <c r="M266" i="1"/>
  <c r="L266" i="1"/>
  <c r="K266" i="1"/>
  <c r="J266" i="1"/>
  <c r="A266" i="1"/>
  <c r="S265" i="1"/>
  <c r="R265" i="1"/>
  <c r="Q265" i="1"/>
  <c r="M265" i="1"/>
  <c r="L265" i="1"/>
  <c r="K265" i="1"/>
  <c r="J265" i="1"/>
  <c r="A265" i="1"/>
  <c r="S264" i="1"/>
  <c r="R264" i="1"/>
  <c r="Q264" i="1"/>
  <c r="M264" i="1"/>
  <c r="L264" i="1"/>
  <c r="K264" i="1"/>
  <c r="J264" i="1"/>
  <c r="A264" i="1"/>
  <c r="S263" i="1"/>
  <c r="R263" i="1"/>
  <c r="Q263" i="1"/>
  <c r="M263" i="1"/>
  <c r="L263" i="1"/>
  <c r="K263" i="1"/>
  <c r="J263" i="1"/>
  <c r="A263" i="1"/>
  <c r="S262" i="1"/>
  <c r="R262" i="1"/>
  <c r="Q262" i="1"/>
  <c r="M262" i="1"/>
  <c r="L262" i="1"/>
  <c r="K262" i="1"/>
  <c r="J262" i="1"/>
  <c r="A262" i="1"/>
  <c r="S261" i="1"/>
  <c r="R261" i="1"/>
  <c r="Q261" i="1"/>
  <c r="M261" i="1"/>
  <c r="L261" i="1"/>
  <c r="K261" i="1"/>
  <c r="J261" i="1"/>
  <c r="A261" i="1"/>
  <c r="S250" i="1"/>
  <c r="R250" i="1"/>
  <c r="Q250" i="1"/>
  <c r="P250" i="1"/>
  <c r="O250" i="1"/>
  <c r="N250" i="1"/>
  <c r="M250" i="1"/>
  <c r="L250" i="1"/>
  <c r="K250" i="1"/>
  <c r="J250" i="1"/>
  <c r="A250" i="1"/>
  <c r="S249" i="1"/>
  <c r="R249" i="1"/>
  <c r="Q249" i="1"/>
  <c r="P249" i="1"/>
  <c r="O249" i="1"/>
  <c r="N249" i="1"/>
  <c r="M249" i="1"/>
  <c r="L249" i="1"/>
  <c r="K249" i="1"/>
  <c r="J249" i="1"/>
  <c r="A249" i="1"/>
  <c r="S248" i="1"/>
  <c r="R248" i="1"/>
  <c r="Q248" i="1"/>
  <c r="M248" i="1"/>
  <c r="L248" i="1"/>
  <c r="K248" i="1"/>
  <c r="J248" i="1"/>
  <c r="A248" i="1"/>
  <c r="S247" i="1"/>
  <c r="R247" i="1"/>
  <c r="Q247" i="1"/>
  <c r="P247" i="1"/>
  <c r="O247" i="1"/>
  <c r="N247" i="1"/>
  <c r="M247" i="1"/>
  <c r="L247" i="1"/>
  <c r="K247" i="1"/>
  <c r="J247" i="1"/>
  <c r="A247" i="1"/>
  <c r="S244" i="1"/>
  <c r="R244" i="1"/>
  <c r="Q244" i="1"/>
  <c r="P244" i="1"/>
  <c r="O244" i="1"/>
  <c r="N244" i="1"/>
  <c r="M244" i="1"/>
  <c r="L244" i="1"/>
  <c r="K244" i="1"/>
  <c r="J244" i="1"/>
  <c r="A244" i="1"/>
  <c r="S243" i="1"/>
  <c r="R243" i="1"/>
  <c r="Q243" i="1"/>
  <c r="P243" i="1"/>
  <c r="O243" i="1"/>
  <c r="N243" i="1"/>
  <c r="M243" i="1"/>
  <c r="L243" i="1"/>
  <c r="K243" i="1"/>
  <c r="J243" i="1"/>
  <c r="A243" i="1"/>
  <c r="S242" i="1"/>
  <c r="R242" i="1"/>
  <c r="Q242" i="1"/>
  <c r="P242" i="1"/>
  <c r="O242" i="1"/>
  <c r="N242" i="1"/>
  <c r="M242" i="1"/>
  <c r="L242" i="1"/>
  <c r="K242" i="1"/>
  <c r="J242" i="1"/>
  <c r="A242" i="1"/>
  <c r="S241" i="1"/>
  <c r="R241" i="1"/>
  <c r="Q241" i="1"/>
  <c r="P241" i="1"/>
  <c r="O241" i="1"/>
  <c r="N241" i="1"/>
  <c r="M241" i="1"/>
  <c r="L241" i="1"/>
  <c r="K241" i="1"/>
  <c r="J241" i="1"/>
  <c r="A241" i="1"/>
  <c r="S240" i="1"/>
  <c r="R240" i="1"/>
  <c r="Q240" i="1"/>
  <c r="P240" i="1"/>
  <c r="O240" i="1"/>
  <c r="N240" i="1"/>
  <c r="M240" i="1"/>
  <c r="L240" i="1"/>
  <c r="K240" i="1"/>
  <c r="J240" i="1"/>
  <c r="A240" i="1"/>
  <c r="S239" i="1"/>
  <c r="R239" i="1"/>
  <c r="Q239" i="1"/>
  <c r="P239" i="1"/>
  <c r="O239" i="1"/>
  <c r="N239" i="1"/>
  <c r="M239" i="1"/>
  <c r="L239" i="1"/>
  <c r="K239" i="1"/>
  <c r="J239" i="1"/>
  <c r="A239" i="1"/>
  <c r="S238" i="1"/>
  <c r="R238" i="1"/>
  <c r="Q238" i="1"/>
  <c r="P238" i="1"/>
  <c r="O238" i="1"/>
  <c r="N238" i="1"/>
  <c r="M238" i="1"/>
  <c r="L238" i="1"/>
  <c r="K238" i="1"/>
  <c r="J238" i="1"/>
  <c r="A238" i="1"/>
  <c r="S237" i="1"/>
  <c r="R237" i="1"/>
  <c r="Q237" i="1"/>
  <c r="P237" i="1"/>
  <c r="O237" i="1"/>
  <c r="N237" i="1"/>
  <c r="M237" i="1"/>
  <c r="L237" i="1"/>
  <c r="K237" i="1"/>
  <c r="J237" i="1"/>
  <c r="A237" i="1"/>
  <c r="S236" i="1"/>
  <c r="R236" i="1"/>
  <c r="Q236" i="1"/>
  <c r="P236" i="1"/>
  <c r="O236" i="1"/>
  <c r="N236" i="1"/>
  <c r="M236" i="1"/>
  <c r="L236" i="1"/>
  <c r="K236" i="1"/>
  <c r="J236" i="1"/>
  <c r="A236" i="1"/>
  <c r="S235" i="1"/>
  <c r="R235" i="1"/>
  <c r="Q235" i="1"/>
  <c r="P235" i="1"/>
  <c r="O235" i="1"/>
  <c r="N235" i="1"/>
  <c r="M235" i="1"/>
  <c r="L235" i="1"/>
  <c r="K235" i="1"/>
  <c r="J235" i="1"/>
  <c r="A235" i="1"/>
  <c r="S234" i="1"/>
  <c r="R234" i="1"/>
  <c r="Q234" i="1"/>
  <c r="M234" i="1"/>
  <c r="L234" i="1"/>
  <c r="K234" i="1"/>
  <c r="J234" i="1"/>
  <c r="A234" i="1"/>
  <c r="S233" i="1"/>
  <c r="R233" i="1"/>
  <c r="Q233" i="1"/>
  <c r="P233" i="1"/>
  <c r="O233" i="1"/>
  <c r="N233" i="1"/>
  <c r="M233" i="1"/>
  <c r="L233" i="1"/>
  <c r="K233" i="1"/>
  <c r="J233" i="1"/>
  <c r="A233" i="1"/>
  <c r="S232" i="1"/>
  <c r="R232" i="1"/>
  <c r="Q232" i="1"/>
  <c r="P232" i="1"/>
  <c r="O232" i="1"/>
  <c r="N232" i="1"/>
  <c r="M232" i="1"/>
  <c r="L232" i="1"/>
  <c r="K232" i="1"/>
  <c r="J232" i="1"/>
  <c r="A232" i="1"/>
  <c r="S231" i="1"/>
  <c r="R231" i="1"/>
  <c r="Q231" i="1"/>
  <c r="P231" i="1"/>
  <c r="O231" i="1"/>
  <c r="N231" i="1"/>
  <c r="M231" i="1"/>
  <c r="L231" i="1"/>
  <c r="K231" i="1"/>
  <c r="J231" i="1"/>
  <c r="A231" i="1"/>
  <c r="S230" i="1"/>
  <c r="R230" i="1"/>
  <c r="Q230" i="1"/>
  <c r="P230" i="1"/>
  <c r="O230" i="1"/>
  <c r="N230" i="1"/>
  <c r="M230" i="1"/>
  <c r="L230" i="1"/>
  <c r="K230" i="1"/>
  <c r="J230" i="1"/>
  <c r="A230" i="1"/>
  <c r="S229" i="1"/>
  <c r="R229" i="1"/>
  <c r="Q229" i="1"/>
  <c r="P229" i="1"/>
  <c r="O229" i="1"/>
  <c r="N229" i="1"/>
  <c r="M229" i="1"/>
  <c r="L229" i="1"/>
  <c r="K229" i="1"/>
  <c r="J229" i="1"/>
  <c r="A229" i="1"/>
  <c r="S228" i="1"/>
  <c r="R228" i="1"/>
  <c r="Q228" i="1"/>
  <c r="M228" i="1"/>
  <c r="L228" i="1"/>
  <c r="K228" i="1"/>
  <c r="J228" i="1"/>
  <c r="A228" i="1"/>
  <c r="S217" i="1"/>
  <c r="R217" i="1"/>
  <c r="Q217" i="1"/>
  <c r="P217" i="1"/>
  <c r="O217" i="1"/>
  <c r="N217" i="1"/>
  <c r="M217" i="1"/>
  <c r="L217" i="1"/>
  <c r="K217" i="1"/>
  <c r="J217" i="1"/>
  <c r="A217" i="1"/>
  <c r="S216" i="1"/>
  <c r="R216" i="1"/>
  <c r="Q216" i="1"/>
  <c r="P216" i="1"/>
  <c r="O216" i="1"/>
  <c r="N216" i="1"/>
  <c r="M216" i="1"/>
  <c r="L216" i="1"/>
  <c r="K216" i="1"/>
  <c r="J216" i="1"/>
  <c r="A216" i="1"/>
  <c r="S215" i="1"/>
  <c r="R215" i="1"/>
  <c r="Q215" i="1"/>
  <c r="P215" i="1"/>
  <c r="O215" i="1"/>
  <c r="N215" i="1"/>
  <c r="M215" i="1"/>
  <c r="L215" i="1"/>
  <c r="K215" i="1"/>
  <c r="J215" i="1"/>
  <c r="A215" i="1"/>
  <c r="S214" i="1"/>
  <c r="R214" i="1"/>
  <c r="Q214" i="1"/>
  <c r="M214" i="1"/>
  <c r="L214" i="1"/>
  <c r="K214" i="1"/>
  <c r="J214" i="1"/>
  <c r="A214" i="1"/>
  <c r="S211" i="1"/>
  <c r="R211" i="1"/>
  <c r="Q211" i="1"/>
  <c r="P211" i="1"/>
  <c r="O211" i="1"/>
  <c r="N211" i="1"/>
  <c r="M211" i="1"/>
  <c r="L211" i="1"/>
  <c r="K211" i="1"/>
  <c r="J211" i="1"/>
  <c r="A211" i="1"/>
  <c r="S210" i="1"/>
  <c r="R210" i="1"/>
  <c r="Q210" i="1"/>
  <c r="P210" i="1"/>
  <c r="O210" i="1"/>
  <c r="N210" i="1"/>
  <c r="M210" i="1"/>
  <c r="L210" i="1"/>
  <c r="K210" i="1"/>
  <c r="J210" i="1"/>
  <c r="A210" i="1"/>
  <c r="S209" i="1"/>
  <c r="R209" i="1"/>
  <c r="Q209" i="1"/>
  <c r="P209" i="1"/>
  <c r="O209" i="1"/>
  <c r="N209" i="1"/>
  <c r="M209" i="1"/>
  <c r="L209" i="1"/>
  <c r="K209" i="1"/>
  <c r="J209" i="1"/>
  <c r="A209" i="1"/>
  <c r="S208" i="1"/>
  <c r="R208" i="1"/>
  <c r="Q208" i="1"/>
  <c r="P208" i="1"/>
  <c r="O208" i="1"/>
  <c r="N208" i="1"/>
  <c r="M208" i="1"/>
  <c r="L208" i="1"/>
  <c r="K208" i="1"/>
  <c r="J208" i="1"/>
  <c r="A208" i="1"/>
  <c r="S207" i="1"/>
  <c r="R207" i="1"/>
  <c r="Q207" i="1"/>
  <c r="P207" i="1"/>
  <c r="O207" i="1"/>
  <c r="N207" i="1"/>
  <c r="M207" i="1"/>
  <c r="L207" i="1"/>
  <c r="K207" i="1"/>
  <c r="J207" i="1"/>
  <c r="A207" i="1"/>
  <c r="S206" i="1"/>
  <c r="R206" i="1"/>
  <c r="Q206" i="1"/>
  <c r="P206" i="1"/>
  <c r="O206" i="1"/>
  <c r="N206" i="1"/>
  <c r="M206" i="1"/>
  <c r="L206" i="1"/>
  <c r="K206" i="1"/>
  <c r="J206" i="1"/>
  <c r="A206" i="1"/>
  <c r="S205" i="1"/>
  <c r="R205" i="1"/>
  <c r="Q205" i="1"/>
  <c r="P205" i="1"/>
  <c r="O205" i="1"/>
  <c r="N205" i="1"/>
  <c r="M205" i="1"/>
  <c r="L205" i="1"/>
  <c r="K205" i="1"/>
  <c r="J205" i="1"/>
  <c r="A205" i="1"/>
  <c r="S204" i="1"/>
  <c r="R204" i="1"/>
  <c r="Q204" i="1"/>
  <c r="P204" i="1"/>
  <c r="O204" i="1"/>
  <c r="N204" i="1"/>
  <c r="M204" i="1"/>
  <c r="L204" i="1"/>
  <c r="K204" i="1"/>
  <c r="J204" i="1"/>
  <c r="A204" i="1"/>
  <c r="S203" i="1"/>
  <c r="R203" i="1"/>
  <c r="Q203" i="1"/>
  <c r="P203" i="1"/>
  <c r="O203" i="1"/>
  <c r="N203" i="1"/>
  <c r="M203" i="1"/>
  <c r="L203" i="1"/>
  <c r="K203" i="1"/>
  <c r="J203" i="1"/>
  <c r="A203" i="1"/>
  <c r="S202" i="1"/>
  <c r="R202" i="1"/>
  <c r="Q202" i="1"/>
  <c r="M202" i="1"/>
  <c r="L202" i="1"/>
  <c r="K202" i="1"/>
  <c r="J202" i="1"/>
  <c r="A202" i="1"/>
  <c r="S201" i="1"/>
  <c r="R201" i="1"/>
  <c r="Q201" i="1"/>
  <c r="P201" i="1"/>
  <c r="O201" i="1"/>
  <c r="N201" i="1"/>
  <c r="M201" i="1"/>
  <c r="L201" i="1"/>
  <c r="K201" i="1"/>
  <c r="J201" i="1"/>
  <c r="A201" i="1"/>
  <c r="S200" i="1"/>
  <c r="R200" i="1"/>
  <c r="Q200" i="1"/>
  <c r="P200" i="1"/>
  <c r="O200" i="1"/>
  <c r="N200" i="1"/>
  <c r="M200" i="1"/>
  <c r="L200" i="1"/>
  <c r="K200" i="1"/>
  <c r="J200" i="1"/>
  <c r="A200" i="1"/>
  <c r="S199" i="1"/>
  <c r="R199" i="1"/>
  <c r="Q199" i="1"/>
  <c r="P199" i="1"/>
  <c r="O199" i="1"/>
  <c r="N199" i="1"/>
  <c r="M199" i="1"/>
  <c r="L199" i="1"/>
  <c r="K199" i="1"/>
  <c r="J199" i="1"/>
  <c r="A199" i="1"/>
  <c r="S198" i="1"/>
  <c r="R198" i="1"/>
  <c r="Q198" i="1"/>
  <c r="P198" i="1"/>
  <c r="O198" i="1"/>
  <c r="N198" i="1"/>
  <c r="M198" i="1"/>
  <c r="L198" i="1"/>
  <c r="K198" i="1"/>
  <c r="J198" i="1"/>
  <c r="A198" i="1"/>
  <c r="S197" i="1"/>
  <c r="R197" i="1"/>
  <c r="Q197" i="1"/>
  <c r="M197" i="1"/>
  <c r="L197" i="1"/>
  <c r="K197" i="1"/>
  <c r="J197" i="1"/>
  <c r="A197" i="1"/>
  <c r="S186" i="1"/>
  <c r="R186" i="1"/>
  <c r="Q186" i="1"/>
  <c r="P186" i="1"/>
  <c r="O186" i="1"/>
  <c r="N186" i="1"/>
  <c r="M186" i="1"/>
  <c r="L186" i="1"/>
  <c r="K186" i="1"/>
  <c r="J186" i="1"/>
  <c r="A186" i="1"/>
  <c r="S185" i="1"/>
  <c r="R185" i="1"/>
  <c r="Q185" i="1"/>
  <c r="P185" i="1"/>
  <c r="O185" i="1"/>
  <c r="N185" i="1"/>
  <c r="M185" i="1"/>
  <c r="L185" i="1"/>
  <c r="K185" i="1"/>
  <c r="J185" i="1"/>
  <c r="A185" i="1"/>
  <c r="S184" i="1"/>
  <c r="R184" i="1"/>
  <c r="Q184" i="1"/>
  <c r="P184" i="1"/>
  <c r="O184" i="1"/>
  <c r="N184" i="1"/>
  <c r="M184" i="1"/>
  <c r="L184" i="1"/>
  <c r="K184" i="1"/>
  <c r="J184" i="1"/>
  <c r="A184" i="1"/>
  <c r="S183" i="1"/>
  <c r="R183" i="1"/>
  <c r="Q183" i="1"/>
  <c r="M183" i="1"/>
  <c r="L183" i="1"/>
  <c r="K183" i="1"/>
  <c r="J183" i="1"/>
  <c r="A183" i="1"/>
  <c r="K147" i="1" l="1"/>
  <c r="O156" i="1"/>
  <c r="Q166" i="1"/>
  <c r="R165" i="1"/>
  <c r="S165" i="1"/>
  <c r="O157" i="1" l="1"/>
  <c r="N147" i="1"/>
  <c r="S180" i="1"/>
  <c r="R180" i="1"/>
  <c r="Q180" i="1"/>
  <c r="P180" i="1"/>
  <c r="O180" i="1"/>
  <c r="N180" i="1"/>
  <c r="M180" i="1"/>
  <c r="L180" i="1"/>
  <c r="K180" i="1"/>
  <c r="J180" i="1"/>
  <c r="A180" i="1"/>
  <c r="S179" i="1"/>
  <c r="R179" i="1"/>
  <c r="Q179" i="1"/>
  <c r="P179" i="1"/>
  <c r="O179" i="1"/>
  <c r="N179" i="1"/>
  <c r="M179" i="1"/>
  <c r="L179" i="1"/>
  <c r="K179" i="1"/>
  <c r="J179" i="1"/>
  <c r="A179" i="1"/>
  <c r="S178" i="1"/>
  <c r="R178" i="1"/>
  <c r="Q178" i="1"/>
  <c r="P178" i="1"/>
  <c r="O178" i="1"/>
  <c r="N178" i="1"/>
  <c r="M178" i="1"/>
  <c r="L178" i="1"/>
  <c r="K178" i="1"/>
  <c r="J178" i="1"/>
  <c r="A178" i="1"/>
  <c r="S177" i="1"/>
  <c r="R177" i="1"/>
  <c r="Q177" i="1"/>
  <c r="P177" i="1"/>
  <c r="O177" i="1"/>
  <c r="N177" i="1"/>
  <c r="M177" i="1"/>
  <c r="L177" i="1"/>
  <c r="K177" i="1"/>
  <c r="J177" i="1"/>
  <c r="A177" i="1"/>
  <c r="S176" i="1"/>
  <c r="R176" i="1"/>
  <c r="Q176" i="1"/>
  <c r="P176" i="1"/>
  <c r="O176" i="1"/>
  <c r="N176" i="1"/>
  <c r="M176" i="1"/>
  <c r="L176" i="1"/>
  <c r="K176" i="1"/>
  <c r="J176" i="1"/>
  <c r="A176" i="1"/>
  <c r="S175" i="1"/>
  <c r="R175" i="1"/>
  <c r="Q175" i="1"/>
  <c r="P175" i="1"/>
  <c r="O175" i="1"/>
  <c r="N175" i="1"/>
  <c r="M175" i="1"/>
  <c r="L175" i="1"/>
  <c r="K175" i="1"/>
  <c r="J175" i="1"/>
  <c r="A175" i="1"/>
  <c r="S174" i="1"/>
  <c r="R174" i="1"/>
  <c r="Q174" i="1"/>
  <c r="P174" i="1"/>
  <c r="O174" i="1"/>
  <c r="N174" i="1"/>
  <c r="M174" i="1"/>
  <c r="L174" i="1"/>
  <c r="K174" i="1"/>
  <c r="J174" i="1"/>
  <c r="A174" i="1"/>
  <c r="S173" i="1"/>
  <c r="R173" i="1"/>
  <c r="Q173" i="1"/>
  <c r="P173" i="1"/>
  <c r="O173" i="1"/>
  <c r="N173" i="1"/>
  <c r="M173" i="1"/>
  <c r="L173" i="1"/>
  <c r="K173" i="1"/>
  <c r="J173" i="1"/>
  <c r="A173" i="1"/>
  <c r="S172" i="1"/>
  <c r="R172" i="1"/>
  <c r="Q172" i="1"/>
  <c r="P172" i="1"/>
  <c r="O172" i="1"/>
  <c r="N172" i="1"/>
  <c r="M172" i="1"/>
  <c r="L172" i="1"/>
  <c r="K172" i="1"/>
  <c r="J172" i="1"/>
  <c r="A172" i="1"/>
  <c r="S171" i="1"/>
  <c r="R171" i="1"/>
  <c r="Q171" i="1"/>
  <c r="P171" i="1"/>
  <c r="O171" i="1"/>
  <c r="N171" i="1"/>
  <c r="M171" i="1"/>
  <c r="L171" i="1"/>
  <c r="K171" i="1"/>
  <c r="J171" i="1"/>
  <c r="A171" i="1"/>
  <c r="S170" i="1"/>
  <c r="R170" i="1"/>
  <c r="Q170" i="1"/>
  <c r="P170" i="1"/>
  <c r="O170" i="1"/>
  <c r="N170" i="1"/>
  <c r="M170" i="1"/>
  <c r="L170" i="1"/>
  <c r="K170" i="1"/>
  <c r="J170" i="1"/>
  <c r="A170" i="1"/>
  <c r="S169" i="1"/>
  <c r="R169" i="1"/>
  <c r="Q169" i="1"/>
  <c r="P169" i="1"/>
  <c r="O169" i="1"/>
  <c r="N169" i="1"/>
  <c r="M169" i="1"/>
  <c r="L169" i="1"/>
  <c r="K169" i="1"/>
  <c r="J169" i="1"/>
  <c r="A169" i="1"/>
  <c r="S168" i="1"/>
  <c r="R168" i="1"/>
  <c r="Q168" i="1"/>
  <c r="P168" i="1"/>
  <c r="O168" i="1"/>
  <c r="N168" i="1"/>
  <c r="M168" i="1"/>
  <c r="L168" i="1"/>
  <c r="K168" i="1"/>
  <c r="J168" i="1"/>
  <c r="A168" i="1"/>
  <c r="A167" i="1" l="1"/>
  <c r="A166" i="1"/>
  <c r="S167" i="1"/>
  <c r="R167" i="1"/>
  <c r="Q167" i="1"/>
  <c r="P167" i="1"/>
  <c r="O167" i="1"/>
  <c r="N167" i="1"/>
  <c r="M167" i="1"/>
  <c r="L167" i="1"/>
  <c r="K167" i="1"/>
  <c r="J167" i="1"/>
  <c r="S166" i="1"/>
  <c r="R166" i="1"/>
  <c r="M166" i="1"/>
  <c r="L166" i="1"/>
  <c r="K166" i="1"/>
  <c r="J166" i="1"/>
  <c r="Q165" i="1"/>
  <c r="M165" i="1"/>
  <c r="L165" i="1"/>
  <c r="K165" i="1"/>
  <c r="J165" i="1"/>
  <c r="A165" i="1"/>
  <c r="N40" i="1" l="1"/>
  <c r="N262" i="1" s="1"/>
  <c r="P40" i="1"/>
  <c r="P262" i="1" s="1"/>
  <c r="S305" i="1"/>
  <c r="R305" i="1"/>
  <c r="Q305" i="1"/>
  <c r="M305" i="1"/>
  <c r="L305" i="1"/>
  <c r="K305" i="1"/>
  <c r="J305" i="1"/>
  <c r="P305" i="1"/>
  <c r="N305" i="1"/>
  <c r="S299" i="1"/>
  <c r="R299" i="1"/>
  <c r="Q299" i="1"/>
  <c r="M299" i="1"/>
  <c r="L299" i="1"/>
  <c r="K299" i="1"/>
  <c r="J299" i="1"/>
  <c r="S285" i="1"/>
  <c r="R285" i="1"/>
  <c r="Q285" i="1"/>
  <c r="M285" i="1"/>
  <c r="L285" i="1"/>
  <c r="K285" i="1"/>
  <c r="J285" i="1"/>
  <c r="S278" i="1"/>
  <c r="R278" i="1"/>
  <c r="Q278" i="1"/>
  <c r="M278" i="1"/>
  <c r="L278" i="1"/>
  <c r="K278" i="1"/>
  <c r="J278" i="1"/>
  <c r="S251" i="1"/>
  <c r="R251" i="1"/>
  <c r="Q251" i="1"/>
  <c r="M251" i="1"/>
  <c r="L251" i="1"/>
  <c r="K251" i="1"/>
  <c r="J251" i="1"/>
  <c r="S245" i="1"/>
  <c r="R245" i="1"/>
  <c r="Q245" i="1"/>
  <c r="M245" i="1"/>
  <c r="L245" i="1"/>
  <c r="K245" i="1"/>
  <c r="J245" i="1"/>
  <c r="S218" i="1"/>
  <c r="R218" i="1"/>
  <c r="Q218" i="1"/>
  <c r="M218" i="1"/>
  <c r="L218" i="1"/>
  <c r="K218" i="1"/>
  <c r="J218" i="1"/>
  <c r="S212" i="1"/>
  <c r="R212" i="1"/>
  <c r="Q212" i="1"/>
  <c r="M212" i="1"/>
  <c r="L212" i="1"/>
  <c r="K212" i="1"/>
  <c r="J212" i="1"/>
  <c r="S187" i="1"/>
  <c r="R187" i="1"/>
  <c r="Q187" i="1"/>
  <c r="M187" i="1"/>
  <c r="L187" i="1"/>
  <c r="K187" i="1"/>
  <c r="J187" i="1"/>
  <c r="P86" i="1"/>
  <c r="N83" i="1"/>
  <c r="N84" i="1"/>
  <c r="N97" i="1"/>
  <c r="O97" i="1" s="1"/>
  <c r="P52" i="1"/>
  <c r="P266" i="1" s="1"/>
  <c r="N52" i="1"/>
  <c r="N266" i="1" s="1"/>
  <c r="N92" i="1"/>
  <c r="N86" i="1"/>
  <c r="P84" i="1"/>
  <c r="P83" i="1"/>
  <c r="S75" i="1"/>
  <c r="R75" i="1"/>
  <c r="Q75" i="1"/>
  <c r="M75" i="1"/>
  <c r="L75" i="1"/>
  <c r="K75" i="1"/>
  <c r="J75" i="1"/>
  <c r="N74" i="1"/>
  <c r="N73" i="1"/>
  <c r="N72" i="1"/>
  <c r="N282" i="1" s="1"/>
  <c r="N71" i="1"/>
  <c r="S64" i="1"/>
  <c r="R64" i="1"/>
  <c r="Q64" i="1"/>
  <c r="M64" i="1"/>
  <c r="L64" i="1"/>
  <c r="K64" i="1"/>
  <c r="J64" i="1"/>
  <c r="P63" i="1"/>
  <c r="P271" i="1" s="1"/>
  <c r="N63" i="1"/>
  <c r="N271" i="1" s="1"/>
  <c r="P62" i="1"/>
  <c r="P270" i="1" s="1"/>
  <c r="N62" i="1"/>
  <c r="N270" i="1" s="1"/>
  <c r="P61" i="1"/>
  <c r="P269" i="1" s="1"/>
  <c r="N61" i="1"/>
  <c r="N269" i="1" s="1"/>
  <c r="P60" i="1"/>
  <c r="P268" i="1" s="1"/>
  <c r="N60" i="1"/>
  <c r="N268" i="1" s="1"/>
  <c r="P59" i="1"/>
  <c r="N59" i="1"/>
  <c r="N267" i="1" s="1"/>
  <c r="S53" i="1"/>
  <c r="R53" i="1"/>
  <c r="Q53" i="1"/>
  <c r="M53" i="1"/>
  <c r="L53" i="1"/>
  <c r="K53" i="1"/>
  <c r="J53" i="1"/>
  <c r="P51" i="1"/>
  <c r="N51" i="1"/>
  <c r="P50" i="1"/>
  <c r="P264" i="1" s="1"/>
  <c r="N50" i="1"/>
  <c r="N264" i="1" s="1"/>
  <c r="P49" i="1"/>
  <c r="P298" i="1" s="1"/>
  <c r="N49" i="1"/>
  <c r="N298" i="1" s="1"/>
  <c r="P48" i="1"/>
  <c r="N48" i="1"/>
  <c r="N41" i="1"/>
  <c r="N263" i="1" s="1"/>
  <c r="N39" i="1"/>
  <c r="N38" i="1"/>
  <c r="N296" i="1" s="1"/>
  <c r="N37" i="1"/>
  <c r="N295" i="1" s="1"/>
  <c r="K42" i="1"/>
  <c r="P41" i="1"/>
  <c r="P263" i="1" s="1"/>
  <c r="P39" i="1"/>
  <c r="P38" i="1"/>
  <c r="P296" i="1" s="1"/>
  <c r="S42" i="1"/>
  <c r="R42" i="1"/>
  <c r="Q42" i="1"/>
  <c r="P37" i="1"/>
  <c r="P295" i="1" s="1"/>
  <c r="M42" i="1"/>
  <c r="L42" i="1"/>
  <c r="J42" i="1"/>
  <c r="P261" i="1" l="1"/>
  <c r="P267" i="1"/>
  <c r="N283" i="1"/>
  <c r="N284" i="1"/>
  <c r="N228" i="1"/>
  <c r="N297" i="1"/>
  <c r="N299" i="1" s="1"/>
  <c r="N307" i="1" s="1"/>
  <c r="P228" i="1"/>
  <c r="P297" i="1"/>
  <c r="P299" i="1" s="1"/>
  <c r="O83" i="1"/>
  <c r="U75" i="1"/>
  <c r="U53" i="1"/>
  <c r="R314" i="1"/>
  <c r="R316" i="1" s="1"/>
  <c r="U42" i="1"/>
  <c r="N64" i="1"/>
  <c r="O5" i="1" s="1"/>
  <c r="U5" i="1" s="1"/>
  <c r="N261" i="1"/>
  <c r="S314" i="1"/>
  <c r="S316" i="1" s="1"/>
  <c r="U64" i="1"/>
  <c r="O84" i="1"/>
  <c r="N102" i="1"/>
  <c r="J315" i="1" s="1"/>
  <c r="P102" i="1"/>
  <c r="S219" i="1"/>
  <c r="J286" i="1"/>
  <c r="P64" i="1"/>
  <c r="R306" i="1"/>
  <c r="O49" i="1"/>
  <c r="O298" i="1" s="1"/>
  <c r="O50" i="1"/>
  <c r="O264" i="1" s="1"/>
  <c r="O51" i="1"/>
  <c r="O61" i="1"/>
  <c r="O269" i="1" s="1"/>
  <c r="O62" i="1"/>
  <c r="O270" i="1" s="1"/>
  <c r="O86" i="1"/>
  <c r="M219" i="1"/>
  <c r="M286" i="1"/>
  <c r="K286" i="1"/>
  <c r="R286" i="1"/>
  <c r="K306" i="1"/>
  <c r="M307" i="1"/>
  <c r="L252" i="1"/>
  <c r="M306" i="1"/>
  <c r="K287" i="1"/>
  <c r="J219" i="1"/>
  <c r="L219" i="1"/>
  <c r="Q219" i="1"/>
  <c r="K220" i="1"/>
  <c r="M220" i="1"/>
  <c r="R219" i="1"/>
  <c r="M253" i="1"/>
  <c r="R252" i="1"/>
  <c r="M287" i="1"/>
  <c r="N248" i="1"/>
  <c r="N251" i="1" s="1"/>
  <c r="N234" i="1"/>
  <c r="N245" i="1" s="1"/>
  <c r="N214" i="1"/>
  <c r="N218" i="1" s="1"/>
  <c r="N281" i="1"/>
  <c r="N265" i="1"/>
  <c r="N197" i="1"/>
  <c r="N183" i="1"/>
  <c r="N187" i="1" s="1"/>
  <c r="N165" i="1"/>
  <c r="P53" i="1"/>
  <c r="P202" i="1"/>
  <c r="P166" i="1"/>
  <c r="O71" i="1"/>
  <c r="O73" i="1"/>
  <c r="O92" i="1"/>
  <c r="P248" i="1"/>
  <c r="P251" i="1" s="1"/>
  <c r="P234" i="1"/>
  <c r="P214" i="1"/>
  <c r="P218" i="1" s="1"/>
  <c r="P281" i="1"/>
  <c r="P285" i="1" s="1"/>
  <c r="P265" i="1"/>
  <c r="P197" i="1"/>
  <c r="P183" i="1"/>
  <c r="P187" i="1" s="1"/>
  <c r="P165" i="1"/>
  <c r="N202" i="1"/>
  <c r="N166" i="1"/>
  <c r="S306" i="1"/>
  <c r="L220" i="1"/>
  <c r="O40" i="1"/>
  <c r="O262" i="1" s="1"/>
  <c r="N42" i="1"/>
  <c r="O4" i="1" s="1"/>
  <c r="U3" i="1" s="1"/>
  <c r="O37" i="1"/>
  <c r="O295" i="1" s="1"/>
  <c r="J252" i="1"/>
  <c r="L253" i="1"/>
  <c r="Q252" i="1"/>
  <c r="S252" i="1"/>
  <c r="Q286" i="1"/>
  <c r="L306" i="1"/>
  <c r="M181" i="1"/>
  <c r="M188" i="1" s="1"/>
  <c r="K181" i="1"/>
  <c r="K188" i="1" s="1"/>
  <c r="R181" i="1"/>
  <c r="R188" i="1" s="1"/>
  <c r="L181" i="1"/>
  <c r="L188" i="1" s="1"/>
  <c r="Q181" i="1"/>
  <c r="Q188" i="1" s="1"/>
  <c r="S181" i="1"/>
  <c r="S188" i="1" s="1"/>
  <c r="O305" i="1"/>
  <c r="K307" i="1"/>
  <c r="O59" i="1"/>
  <c r="J181" i="1"/>
  <c r="J188" i="1" s="1"/>
  <c r="O39" i="1"/>
  <c r="S286" i="1"/>
  <c r="N75" i="1"/>
  <c r="R5" i="1" s="1"/>
  <c r="U6" i="1" s="1"/>
  <c r="P42" i="1"/>
  <c r="O41" i="1"/>
  <c r="O263" i="1" s="1"/>
  <c r="O48" i="1"/>
  <c r="O38" i="1"/>
  <c r="O296" i="1" s="1"/>
  <c r="N53" i="1"/>
  <c r="R4" i="1" s="1"/>
  <c r="U4" i="1" s="1"/>
  <c r="O60" i="1"/>
  <c r="O268" i="1" s="1"/>
  <c r="O63" i="1"/>
  <c r="O271" i="1" s="1"/>
  <c r="O72" i="1"/>
  <c r="O282" i="1" s="1"/>
  <c r="O74" i="1"/>
  <c r="O52" i="1"/>
  <c r="O266" i="1" s="1"/>
  <c r="K103" i="1"/>
  <c r="J306" i="1"/>
  <c r="L307" i="1"/>
  <c r="Q306" i="1"/>
  <c r="P75" i="1"/>
  <c r="K219" i="1"/>
  <c r="M252" i="1"/>
  <c r="K253" i="1"/>
  <c r="K252" i="1"/>
  <c r="L286" i="1"/>
  <c r="L287" i="1"/>
  <c r="P278" i="1" l="1"/>
  <c r="P245" i="1"/>
  <c r="P252" i="1" s="1"/>
  <c r="N285" i="1"/>
  <c r="O283" i="1"/>
  <c r="O284" i="1"/>
  <c r="O261" i="1"/>
  <c r="O267" i="1"/>
  <c r="O228" i="1"/>
  <c r="O297" i="1"/>
  <c r="O299" i="1" s="1"/>
  <c r="O307" i="1" s="1"/>
  <c r="N308" i="1" s="1"/>
  <c r="J314" i="1"/>
  <c r="N278" i="1"/>
  <c r="N286" i="1" s="1"/>
  <c r="H315" i="1"/>
  <c r="O102" i="1"/>
  <c r="N306" i="1"/>
  <c r="K288" i="1"/>
  <c r="P212" i="1"/>
  <c r="K254" i="1"/>
  <c r="K221" i="1"/>
  <c r="P286" i="1"/>
  <c r="P181" i="1"/>
  <c r="P189" i="1" s="1"/>
  <c r="P253" i="1"/>
  <c r="K308" i="1"/>
  <c r="K189" i="1"/>
  <c r="P287" i="1"/>
  <c r="O202" i="1"/>
  <c r="O166" i="1"/>
  <c r="O281" i="1"/>
  <c r="O265" i="1"/>
  <c r="O197" i="1"/>
  <c r="O248" i="1"/>
  <c r="O251" i="1" s="1"/>
  <c r="O234" i="1"/>
  <c r="O245" i="1" s="1"/>
  <c r="O214" i="1"/>
  <c r="O218" i="1" s="1"/>
  <c r="O183" i="1"/>
  <c r="O187" i="1" s="1"/>
  <c r="O165" i="1"/>
  <c r="N252" i="1"/>
  <c r="N253" i="1"/>
  <c r="N212" i="1"/>
  <c r="N181" i="1"/>
  <c r="N188" i="1" s="1"/>
  <c r="M189" i="1"/>
  <c r="L189" i="1"/>
  <c r="O53" i="1"/>
  <c r="O42" i="1"/>
  <c r="O75" i="1"/>
  <c r="O64" i="1"/>
  <c r="P307" i="1"/>
  <c r="P306" i="1"/>
  <c r="O278" i="1" l="1"/>
  <c r="O287" i="1" s="1"/>
  <c r="O285" i="1"/>
  <c r="N103" i="1"/>
  <c r="L315" i="1"/>
  <c r="L314" i="1" s="1"/>
  <c r="L316" i="1" s="1"/>
  <c r="N287" i="1"/>
  <c r="O306" i="1"/>
  <c r="P188" i="1"/>
  <c r="H314" i="1"/>
  <c r="J316" i="1"/>
  <c r="O212" i="1"/>
  <c r="O219" i="1" s="1"/>
  <c r="P220" i="1"/>
  <c r="P219" i="1"/>
  <c r="K190" i="1"/>
  <c r="O181" i="1"/>
  <c r="O189" i="1" s="1"/>
  <c r="O253" i="1"/>
  <c r="N254" i="1" s="1"/>
  <c r="O252" i="1"/>
  <c r="O286" i="1"/>
  <c r="N220" i="1"/>
  <c r="N219" i="1"/>
  <c r="N189" i="1"/>
  <c r="N315" i="1" l="1"/>
  <c r="U312" i="1" s="1"/>
  <c r="N288" i="1"/>
  <c r="N190" i="1"/>
  <c r="N314" i="1"/>
  <c r="H316" i="1"/>
  <c r="O188" i="1"/>
  <c r="O220" i="1"/>
  <c r="N221" i="1" s="1"/>
  <c r="P315" i="1" l="1"/>
  <c r="T306" i="1"/>
  <c r="T286" i="1"/>
  <c r="N316" i="1"/>
  <c r="P314" i="1"/>
  <c r="P3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12" authorId="0" shapeId="0" xr:uid="{00000000-0006-0000-0000-000001000000}">
      <text>
        <r>
          <rPr>
            <b/>
            <sz val="9"/>
            <color indexed="81"/>
            <rFont val="Tahoma"/>
            <family val="2"/>
          </rPr>
          <t>Windows User:</t>
        </r>
        <r>
          <rPr>
            <sz val="9"/>
            <color indexed="81"/>
            <rFont val="Tahoma"/>
            <family val="2"/>
          </rPr>
          <t xml:space="preserve">
Vă rog alegeți una din cele 3 variante cf HG-ului în vigoare
</t>
        </r>
      </text>
    </comment>
  </commentList>
</comments>
</file>

<file path=xl/sharedStrings.xml><?xml version="1.0" encoding="utf-8"?>
<sst xmlns="http://schemas.openxmlformats.org/spreadsheetml/2006/main" count="678" uniqueCount="224">
  <si>
    <t xml:space="preserve">UNIVERSITATEA BABEŞ-BOLYAI CLUJ-NAPOCA
</t>
  </si>
  <si>
    <t>Şi:</t>
  </si>
  <si>
    <t>Activităţi didactice</t>
  </si>
  <si>
    <t>Sesiune de examene</t>
  </si>
  <si>
    <t>Vacanţă</t>
  </si>
  <si>
    <t>Sem I</t>
  </si>
  <si>
    <t>Sem II</t>
  </si>
  <si>
    <t>I</t>
  </si>
  <si>
    <t>V</t>
  </si>
  <si>
    <t>R</t>
  </si>
  <si>
    <t>Stagii de practică</t>
  </si>
  <si>
    <t xml:space="preserve">iarna </t>
  </si>
  <si>
    <t>prim</t>
  </si>
  <si>
    <t>vara</t>
  </si>
  <si>
    <t>Anul I</t>
  </si>
  <si>
    <t>Anul 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</si>
  <si>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</si>
  <si>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</si>
  <si>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</si>
  <si>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</si>
  <si>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</si>
  <si>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</si>
  <si>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</si>
  <si>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</si>
  <si>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</si>
  <si>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</si>
  <si>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</si>
  <si>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</si>
  <si>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</si>
  <si>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</si>
  <si>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</si>
  <si>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</si>
  <si>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</si>
  <si>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</si>
  <si>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</si>
  <si>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</si>
  <si>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</si>
  <si>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</si>
  <si>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</si>
  <si>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</si>
  <si>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</si>
  <si>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</si>
  <si>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</si>
  <si>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</si>
  <si>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</si>
  <si>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</si>
  <si>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DISCIPLINE OPȚIONALE</t>
  </si>
  <si>
    <t>%</t>
  </si>
  <si>
    <t xml:space="preserve">TOTAL ORE FIZICE / TOTAL ORE ALOCATE STUDIULUI </t>
  </si>
  <si>
    <t>DISCIPLINE DE PREGĂTIRE FUNDAMENTALĂ (DF)</t>
  </si>
  <si>
    <t>DISCIPLINE</t>
  </si>
  <si>
    <t>OBLIGATORII</t>
  </si>
  <si>
    <t>OPȚIONALE</t>
  </si>
  <si>
    <t>ORE FIZICE</t>
  </si>
  <si>
    <t>ORE ALOCATE STUDIULUI</t>
  </si>
  <si>
    <t>NR. DE CREDITE</t>
  </si>
  <si>
    <t>AN I</t>
  </si>
  <si>
    <t>AN II</t>
  </si>
  <si>
    <t>BILANȚ GENERAL</t>
  </si>
  <si>
    <t>Disciplina  test 1</t>
  </si>
  <si>
    <t>Disciplina test 2</t>
  </si>
  <si>
    <r>
      <t xml:space="preserve">Durata studiilor: </t>
    </r>
    <r>
      <rPr>
        <b/>
        <sz val="10"/>
        <color indexed="8"/>
        <rFont val="Times New Roman"/>
        <family val="1"/>
      </rPr>
      <t>4 semestre</t>
    </r>
  </si>
  <si>
    <t>120 de credite din care:</t>
  </si>
  <si>
    <t>CURS FACULTATIV 1 (An I, Semestrul 1)</t>
  </si>
  <si>
    <t>CURS FACULTATIV  2 (An I, Semestrul 2)</t>
  </si>
  <si>
    <t>CURS FACULTATIV  3 (An II, Semestrul 3)</t>
  </si>
  <si>
    <t>CURS FACULTATIV  4 (An II, Semestrul 4)</t>
  </si>
  <si>
    <t>Semestrele 1 - 3 (14 săptămâni)</t>
  </si>
  <si>
    <t>Semestrul 4 (12 săptămâni)</t>
  </si>
  <si>
    <t>Semestrul  4 (12 săptămâni)</t>
  </si>
  <si>
    <t>I. CERINŢE PENTRU OBŢINEREA DIPLOMEI DE MASTER</t>
  </si>
  <si>
    <r>
      <rPr>
        <b/>
        <sz val="10"/>
        <color indexed="8"/>
        <rFont val="Times New Roman"/>
        <family val="1"/>
      </rPr>
      <t>10</t>
    </r>
    <r>
      <rPr>
        <sz val="10"/>
        <color indexed="8"/>
        <rFont val="Times New Roman"/>
        <family val="1"/>
      </rPr>
      <t xml:space="preserve"> credite la examenul de susținere a disertației</t>
    </r>
  </si>
  <si>
    <t>DISCIPLINE COMPLEMENTARE (DC)</t>
  </si>
  <si>
    <t>XND 1101</t>
  </si>
  <si>
    <t>XND 1102</t>
  </si>
  <si>
    <t>XND 1203</t>
  </si>
  <si>
    <t>XND 1204</t>
  </si>
  <si>
    <t xml:space="preserve">TOTAL CREDITE / ORE PE SĂPTĂMÂNĂ / EVALUĂRI </t>
  </si>
  <si>
    <t xml:space="preserve">PROGRAM DE STUDII PSIHOPEDAGOGICE </t>
  </si>
  <si>
    <t>An I, Semestrul 1</t>
  </si>
  <si>
    <t>An I, Semestrul 2</t>
  </si>
  <si>
    <t>An II, Semestrul 3</t>
  </si>
  <si>
    <t>An II, Semestrul 4</t>
  </si>
  <si>
    <t>Pentru a ocupa posturi didactice în învăţământul liceal, postliceal şi universitar, absolvenţii trebuie să posede Certificat de absolvire a Programului se studii psihopedagogice, Nivelul II, a Departamentului pentru pregătirea personalului didactic. Disciplinelor Departamentului li se repartizează 30 de credite (+ 5 credite aferente examenului de absolvire)</t>
  </si>
  <si>
    <t>DP</t>
  </si>
  <si>
    <t>DO</t>
  </si>
  <si>
    <t>XND 2305</t>
  </si>
  <si>
    <t>XND 2306</t>
  </si>
  <si>
    <t>DF – Discipline de extensie a pregătirii psihopedagogice fundamentale (obligatorii)</t>
  </si>
  <si>
    <t>DP – Discipline de extensie a pregătirii didactice şi practice de specialitate (obligatorii)</t>
  </si>
  <si>
    <t xml:space="preserve">DO - Discipline opţionale </t>
  </si>
  <si>
    <t>Verificați standardele specifice domeniului dumneavoastră pentru a evita incongruențele.</t>
  </si>
  <si>
    <t>ÎN TOATE TABELELE DIN ACEASTĂ MACHETĂ, TREBUIE SĂ INTRODUCEȚI  DATE NUMAI ÎN CELULELE MARCATE CU GALBEN</t>
  </si>
  <si>
    <t>Tabelele/rândurile necompletate se șterg sau se ascund (dacă afectează formulele) HIDE</t>
  </si>
  <si>
    <r>
      <rPr>
        <b/>
        <sz val="10"/>
        <color indexed="8"/>
        <rFont val="Times New Roman"/>
        <family val="1"/>
      </rPr>
      <t>IV.EXAMENUL DE DISERTAȚIE</t>
    </r>
    <r>
      <rPr>
        <sz val="10"/>
        <color indexed="8"/>
        <rFont val="Times New Roman"/>
        <family val="1"/>
      </rPr>
      <t xml:space="preserve"> - perioada iunie-iulie (1 săptămână)
Proba: Prezentarea şi susţinerea lucrării de disertație - 10 credite
</t>
    </r>
  </si>
  <si>
    <t>CURS OPȚIONAL 4 (An II, Semestrul 4)- (COD PACHET aici)</t>
  </si>
  <si>
    <t>Titlul absolventului: MASTER</t>
  </si>
  <si>
    <t>DA</t>
  </si>
  <si>
    <t>DSIN</t>
  </si>
  <si>
    <t>DISCIPLINE DE SPECIALITATE  (DS)</t>
  </si>
  <si>
    <t>DISCIPLINE DE APROFUNDARE (DA)</t>
  </si>
  <si>
    <t>DISCIPLINE  DE SINTEZĂ (DSIN)</t>
  </si>
  <si>
    <t>exemple</t>
  </si>
  <si>
    <t xml:space="preserve">acest tabel nu se modifica </t>
  </si>
  <si>
    <t>În contul a cel mult 3 discipline opţionale, studentul are dreptul să aleagă 3 discipline de la alte specializări ale facultăţilor din Universitatea „Babeş-Bolyai”, respectând condiționările din planurile de învățământ ale respectivelor specializări.</t>
  </si>
  <si>
    <t>Psihopedagogia adolescenţilor, tinerilor şi adulţilor/Serdülők, fiatalok és felnőttek pszichopedagógiája/Psycho-pedagogy of teenagers, youth and adults</t>
  </si>
  <si>
    <t>Proiectarea şi managementul programelor educaţionale/Oktatási programok tervezése és menedzsmentje/Design and management of educational programmes</t>
  </si>
  <si>
    <t>Didactica domeniului şi dezvoltări în didactica specialităţii (învăţământ liceal, postliceal, universitar)/A tudományterület didaktikája, szakmódszetan a líceumi, postliceális és egyetemi oktatásban/Field didactics and developments in the didactics of the specialization (high school, post-high school, higher education)</t>
  </si>
  <si>
    <t>Disciplină opțională 1/Opcionális tantárgy I./Optional discipline (1)</t>
  </si>
  <si>
    <t xml:space="preserve">Practică pedagogică (în învăţământul liceal, postliceal şi universitar)/Pedagógiai gyakorlat (líceumi, posztliceális és egyetemi oktatás)/Pre-service teaching practice (at high school, post-high school, higher education level)
</t>
  </si>
  <si>
    <t>Disciplină opțională 2/Opcionális tantárgy II./Optional discipline (2)</t>
  </si>
  <si>
    <t>Examen de absolvire: Nivelul II/II-es modul záróvizsga/Graduation exam: Level II</t>
  </si>
  <si>
    <t xml:space="preserve"> Pentru actualizarea planului de învățământ, au fost organizate consultări cu studenții</t>
  </si>
  <si>
    <t xml:space="preserve"> Propuneri și sugestii ale studenților cu privire la îmbunătățirea planurilor de învățământ</t>
  </si>
  <si>
    <t xml:space="preserve">Propunerea a fost implementată </t>
  </si>
  <si>
    <t>1.</t>
  </si>
  <si>
    <t>2.</t>
  </si>
  <si>
    <t>3.</t>
  </si>
  <si>
    <t>4.</t>
  </si>
  <si>
    <t>5.</t>
  </si>
  <si>
    <t>Conform Art. 14 al Regulamentului ECTS, niciun student nu poate fi obligat, prin prevederile planului de învățământ, la frecventarea a mai mult de 6-7 discipline pe semestru în vederea acumulării celor 30 de credite.</t>
  </si>
  <si>
    <t>Denumirile cursurilor din planurile de învățământ vor apărea în limba româna, în limba programului de studiu, dar și în limba engleză (în cazul programelor în altă limbă decât engleza și al celor în limba română).</t>
  </si>
  <si>
    <t>Disciplinele facultative se trec doar în acest tabel!
Ele nu vor apărea nici în tabelel cu discipline pe semestre, nici în tabelele cu tipuri de discipline (DF, DS, DC, DA, DSIN). 
De asemenea, numărul de discipline/ore/credite alocate facultativelor nu se iau în considerare  la Bilanțul general.</t>
  </si>
  <si>
    <t xml:space="preserve"> Pentru actualizarea planului de învățământ, au fost organizate consultări cu principalii angajatori ai absolvenților/autorități locale </t>
  </si>
  <si>
    <t xml:space="preserve"> Propuneri și sugestii ale angajatorilor/autorităților locale cu privire la îmbunătățirea planurilor de învățământ</t>
  </si>
  <si>
    <t xml:space="preserve"> Lista angajatorilor/autorităților locale consultați(te)</t>
  </si>
  <si>
    <t>DISCIPLINE FACULTATIVE (I)</t>
  </si>
  <si>
    <t>DISCIPLINE FACULTATIVE TRANSVERSALE (II)</t>
  </si>
  <si>
    <t>FAU000X</t>
  </si>
  <si>
    <t>FEU000X</t>
  </si>
  <si>
    <t>Semestrul 1/Semestrul 2/Semestrul 3/Semestrul 4</t>
  </si>
  <si>
    <t>AMR…</t>
  </si>
  <si>
    <t>Facultativ 1</t>
  </si>
  <si>
    <t>Facultativ 2</t>
  </si>
  <si>
    <t>Facultativ 3</t>
  </si>
  <si>
    <t>Facultativ 4</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</si>
  <si>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2, 3, 4, 5 sau 6).</t>
  </si>
  <si>
    <t>TOTALURI DISCIPLINE FACULTATIVE (I + II)</t>
  </si>
  <si>
    <t>Total discipline</t>
  </si>
  <si>
    <t>TOTAL CREDITE / ORE PE SĂPTĂMÂNĂ / EVALUĂRI / TOTAL DISCIPLINE</t>
  </si>
  <si>
    <t>Fundamente de antreprenoriat/Fundamentals of Entrepreneurship</t>
  </si>
  <si>
    <t>Fundamente de educație umanistă (Teoria argumentării)/Fundamentals of Humanities (Argumentation Theory)</t>
  </si>
  <si>
    <t>TOTALURI</t>
  </si>
  <si>
    <t>PLAN DE ÎNVĂŢĂMÂNT  valabil începând din anul universitar 2023-2024</t>
  </si>
  <si>
    <t xml:space="preserve">VI.  UNIVERSITĂŢI DE REFERINȚĂ DIN TOP 500 :
</t>
  </si>
  <si>
    <t>RAPORT DE REVIZUIRE A PLANULUI DE ÎNVĂȚĂMÂNT VALABIL ÎNCEPÂND DIN ANUL UNIVERSITAR 2023-2024</t>
  </si>
  <si>
    <t>Specializarea/Programul de studiu: STUDII MEDIA APLICATE/APPLIED MEDIA STUDIES/ALKALMAZOTT MÉDIATUDOMÁNYOK</t>
  </si>
  <si>
    <t>Limba de predare: maghiară</t>
  </si>
  <si>
    <t>FACULTATEA DE FACULTATEA DE ȘTIINȚE POLITICE, ADMINISTRATIVE ȘI ALE COMUNICĂRII</t>
  </si>
  <si>
    <t>Tipul specializării/programului de master: profesional</t>
  </si>
  <si>
    <t>UMM3101</t>
  </si>
  <si>
    <t xml:space="preserve">New media culture/Cultura noilor media/Új média kultúrája (engl.) </t>
  </si>
  <si>
    <t>UMM3102</t>
  </si>
  <si>
    <t>Modele de sferă publică/Public sphere models/Nyilvánosság története</t>
  </si>
  <si>
    <t>UME3103</t>
  </si>
  <si>
    <t>British Media Studies/Mass-media anglo-saxonă /A brit sajtó története(engl.)</t>
  </si>
  <si>
    <t>UMM3119</t>
  </si>
  <si>
    <t>Metodologia cercetării științifice, etică și integritate/Methodology of scientific research, Ethics and Integrity/Tudományos kutatás módszertana, etika és integritás</t>
  </si>
  <si>
    <t>UMX0001</t>
  </si>
  <si>
    <t>Curs opțional 1/Optional Course 1/Opcionális tantárgy 1</t>
  </si>
  <si>
    <t>UMM3205</t>
  </si>
  <si>
    <t>Antropologia comunicării/Communication anthropology/A kommunikáció antropológiája</t>
  </si>
  <si>
    <t>UMM3206</t>
  </si>
  <si>
    <t>UMM3207</t>
  </si>
  <si>
    <t>Jurnalism în situații de conflict/Journalism in conflict areas/Újságírás válsághelyzetekben</t>
  </si>
  <si>
    <t>UME3208</t>
  </si>
  <si>
    <t>International Law and Genocide/Drept internațional și studii de genocid/Nemzetközi jog és genocídium tanulmányok (engl.)</t>
  </si>
  <si>
    <t>UMX0002</t>
  </si>
  <si>
    <t>Curs opțional 2/Optional Course 2/Opcionális tantárgy 2</t>
  </si>
  <si>
    <t>Filmologie/Film Studies/Filmológia</t>
  </si>
  <si>
    <t>Practica în instituții de presă/Internship in media institutions/Szakgyakorlat</t>
  </si>
  <si>
    <t>UMM3309</t>
  </si>
  <si>
    <t xml:space="preserve">Tehnici de investigatie/Investigation techniques/Tényfeltárás technikák </t>
  </si>
  <si>
    <t>UMM3310</t>
  </si>
  <si>
    <t>Protocol și diplomație/Protocol and Diplomacy/Protokoll és diplomácia</t>
  </si>
  <si>
    <t>UMM3311</t>
  </si>
  <si>
    <t>Critica în cultura contemporană/Critics in Contemporary Culture/Kritika a kortárs kultúrában</t>
  </si>
  <si>
    <t>UMM3312</t>
  </si>
  <si>
    <t xml:space="preserve">Comunicare politică online/Online political communication/Online politikai kommunikáció </t>
  </si>
  <si>
    <t>UMX0003</t>
  </si>
  <si>
    <t>Curs opțional 3/Optional Course 3/Opcionális tantárgy 3</t>
  </si>
  <si>
    <t>Practica în instituții de presă (1) /Internship in media institutions (1)/Szakgyakorlat (1)</t>
  </si>
  <si>
    <t>UMM3414</t>
  </si>
  <si>
    <t>Alteritatea în spațiul public/Alterity in public space/Alteritás a nyilvánosságban</t>
  </si>
  <si>
    <t>UMM3415</t>
  </si>
  <si>
    <t>Narative ale jocurilor video/Video Game Narratives/Videójáték-narratívák</t>
  </si>
  <si>
    <t>UMM3416</t>
  </si>
  <si>
    <t xml:space="preserve">Platforme digitale/Digital platforms/Digitális platformok </t>
  </si>
  <si>
    <t>UMM3417</t>
  </si>
  <si>
    <t xml:space="preserve">Pregătirea lucrării de disertație / Preparation of dissertation/Disszertáció elkészítése </t>
  </si>
  <si>
    <t>UMM3418</t>
  </si>
  <si>
    <t>UME3281</t>
  </si>
  <si>
    <t>Webdesign/Webdesign/Webdesign (engl.)</t>
  </si>
  <si>
    <t>Curs opțional nenominalizat din programele UBB/Unnamed BBU optional course/Meg nem nevezett BBTE választható tárgy</t>
  </si>
  <si>
    <t>UME3302</t>
  </si>
  <si>
    <t>Visual storytelling/Narațiune vizuală/Vizuális narrráció (engl.)</t>
  </si>
  <si>
    <t>UMM4207</t>
  </si>
  <si>
    <t xml:space="preserve">Cultura populară și branding/Populáris kultúra és márkázás/Popular culture and branding </t>
  </si>
  <si>
    <t>UMM3321</t>
  </si>
  <si>
    <t xml:space="preserve">Promovarea produsului cultural/Cultural heritage promotion/Kulturális értékmentés </t>
  </si>
  <si>
    <t>UME3322</t>
  </si>
  <si>
    <t>Martirologia competitivă Holocaust-Gulag în fostele state comuniste: cauze și consecințe/Holocaust-Gulag competitive martyrology in the former Communist states: causes and consequences/Holokauszt-Gulag kompetitív martirológia a volt komunista országokban: okok és következmények</t>
  </si>
  <si>
    <t>UMM3323</t>
  </si>
  <si>
    <t xml:space="preserve">Sociografie </t>
  </si>
  <si>
    <t>UMM3210</t>
  </si>
  <si>
    <t>CURS OPȚIONAL 1 (An I, Semestrul 1) - (UMX0001)</t>
  </si>
  <si>
    <t>CURS OPȚIONAL 2 (An I, Semestrul 2)- (UMX0002)</t>
  </si>
  <si>
    <t>CURS OPȚIONAL 3 (An II, Semestrul 3)- (UMX0003)</t>
  </si>
  <si>
    <r>
      <rPr>
        <b/>
        <sz val="10"/>
        <color indexed="8"/>
        <rFont val="Times New Roman"/>
        <family val="1"/>
      </rPr>
      <t xml:space="preserve"> 18  </t>
    </r>
    <r>
      <rPr>
        <sz val="10"/>
        <color indexed="8"/>
        <rFont val="Times New Roman"/>
        <family val="1"/>
      </rPr>
      <t xml:space="preserve"> de credite la disciplinele opţionale;</t>
    </r>
  </si>
  <si>
    <r>
      <rPr>
        <b/>
        <sz val="10"/>
        <color indexed="8"/>
        <rFont val="Times New Roman"/>
        <family val="1"/>
      </rPr>
      <t xml:space="preserve">  102  </t>
    </r>
    <r>
      <rPr>
        <sz val="10"/>
        <color indexed="8"/>
        <rFont val="Times New Roman"/>
        <family val="1"/>
      </rPr>
      <t>de credite la disciplinele obligatorii;</t>
    </r>
  </si>
  <si>
    <t>Sem. 1: Se alege  o disciplină din pachetul UMX001</t>
  </si>
  <si>
    <t>University of Georgia, SUA,                                                                               Universitat Wien, Austria                                                                                         University of Warsaw, Polonia</t>
  </si>
  <si>
    <t>3</t>
  </si>
  <si>
    <t>Semestrul 4 include 2 săptămâni pentru elaborarea lucrării de disertație (contabilizate la stagii de practică)</t>
  </si>
  <si>
    <r>
      <rPr>
        <sz val="10"/>
        <color rgb="FF000000"/>
        <rFont val="Times New Roman"/>
        <family val="1"/>
      </rPr>
      <t>*Stagiile de practică se pot desfășura și pe parcursul semestrului (120 de or</t>
    </r>
    <r>
      <rPr>
        <b/>
        <sz val="10"/>
        <color indexed="8"/>
        <rFont val="Times New Roman"/>
        <family val="1"/>
      </rPr>
      <t>e)</t>
    </r>
  </si>
  <si>
    <t>Sem. 3: Se alege  o disciplină din pachetul UMX003</t>
  </si>
  <si>
    <t>Sem. 2: Se alege  o disciplină din pachetul UMX002</t>
  </si>
  <si>
    <t>Stagiile de practică se pot desfășura pe parcursul semestrului (100 de ore) sau la finalul acestuia (3 săptămâni)/ Internships may take place during the semester (100 hours) or at its end (3 weeks)</t>
  </si>
  <si>
    <t>Pregătirea lucrării de disertație are alocate 2 săptămâni / 48 de ore. / Preparation of the Dissertation has 2 weeks allocated in the sixth semester (48 hours)</t>
  </si>
  <si>
    <t>Stagiile de practică se pot desfășura pe parcursul semestrului (100 de ore)/ Internships may take place during the semester (100 hours)</t>
  </si>
  <si>
    <t>Domeniul: ȘTIINȚE ALE COMUNICĂRII</t>
  </si>
  <si>
    <t>1.  Művelődés</t>
  </si>
  <si>
    <t>1. Accentuarea pregătirii etice și deontologice</t>
  </si>
  <si>
    <t>2. Dezvoltarea culturii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</si>
</sst>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charset val="238"/>
      <scheme val="minor"/>
    </font>
    <font>
      <sz val="10"/>
      <color indexed="8"/>
      <name val="Times New Roman"/>
      <family val="1"/>
    </font>
    <font>
      <b/>
      <sz val="10"/>
      <color indexed="8"/>
      <name val="Times New Roman"/>
      <family val="1"/>
    </font>
    <font>
      <sz val="10"/>
      <color indexed="9"/>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b/>
      <sz val="10"/>
      <color theme="1"/>
      <name val="Times New Roman"/>
      <family val="1"/>
    </font>
    <font>
      <sz val="10"/>
      <color theme="1"/>
      <name val="Times New Roman"/>
      <family val="1"/>
    </font>
    <font>
      <b/>
      <sz val="10"/>
      <color rgb="FFFF0000"/>
      <name val="Times New Roman"/>
      <family val="1"/>
    </font>
    <font>
      <b/>
      <sz val="10"/>
      <name val="Times New Roman"/>
      <family val="1"/>
    </font>
    <font>
      <sz val="14"/>
      <color indexed="8"/>
      <name val="Times New Roman"/>
      <family val="1"/>
    </font>
    <font>
      <sz val="14"/>
      <color theme="1"/>
      <name val="Calibri"/>
      <family val="2"/>
      <charset val="238"/>
      <scheme val="minor"/>
    </font>
    <font>
      <sz val="10"/>
      <color rgb="FFFF0000"/>
      <name val="Times New Roman"/>
      <family val="1"/>
    </font>
    <font>
      <sz val="10"/>
      <name val="Times New Roman"/>
      <family val="1"/>
    </font>
    <font>
      <sz val="11"/>
      <name val="Calibri"/>
      <family val="2"/>
      <charset val="238"/>
      <scheme val="minor"/>
    </font>
    <font>
      <sz val="8"/>
      <color rgb="FF000000"/>
      <name val="Segoe UI"/>
      <family val="2"/>
    </font>
    <font>
      <b/>
      <sz val="11"/>
      <color theme="1"/>
      <name val="Calibri"/>
      <family val="2"/>
      <charset val="238"/>
      <scheme val="minor"/>
    </font>
    <font>
      <sz val="12"/>
      <color theme="1"/>
      <name val="Times New Roman"/>
      <family val="1"/>
    </font>
    <font>
      <sz val="9"/>
      <color indexed="81"/>
      <name val="Tahoma"/>
      <family val="2"/>
    </font>
    <font>
      <b/>
      <sz val="9"/>
      <color indexed="81"/>
      <name val="Tahoma"/>
      <family val="2"/>
    </font>
    <font>
      <sz val="10"/>
      <color rgb="FF000000"/>
      <name val="Times New Roman"/>
      <family val="1"/>
    </font>
    <font>
      <sz val="11"/>
      <color theme="1"/>
      <name val="Times New Roman"/>
      <family val="1"/>
    </font>
    <font>
      <sz val="11"/>
      <color theme="1"/>
      <name val="Calibri"/>
      <family val="2"/>
      <charset val="238"/>
      <scheme val="minor"/>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
      <patternFill patternType="solid">
        <fgColor theme="6"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9" fontId="24" fillId="0" borderId="0" applyFont="0" applyFill="0" applyBorder="0" applyAlignment="0" applyProtection="0"/>
  </cellStyleXfs>
  <cellXfs count="29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Protection="1">
      <protection locked="0"/>
    </xf>
    <xf numFmtId="0" fontId="1" fillId="0" borderId="1" xfId="0" applyFont="1" applyBorder="1" applyAlignment="1" applyProtection="1">
      <alignment horizontal="center" vertical="center" wrapText="1"/>
      <protection locked="0"/>
    </xf>
    <xf numFmtId="0" fontId="5" fillId="0" borderId="0" xfId="0" applyFont="1" applyProtection="1">
      <protection locked="0"/>
    </xf>
    <xf numFmtId="0" fontId="7" fillId="0" borderId="0" xfId="0" applyFont="1" applyProtection="1">
      <protection locked="0"/>
    </xf>
    <xf numFmtId="0" fontId="2" fillId="0" borderId="0" xfId="0" applyFont="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4" xfId="0" applyFont="1" applyBorder="1" applyProtection="1">
      <protection locked="0"/>
    </xf>
    <xf numFmtId="0" fontId="8" fillId="0" borderId="1" xfId="0" applyFont="1" applyBorder="1" applyAlignment="1">
      <alignment horizontal="center" vertical="center" wrapText="1"/>
    </xf>
    <xf numFmtId="49" fontId="1" fillId="3"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0" fontId="14" fillId="0" borderId="0" xfId="0" applyFont="1" applyProtection="1">
      <protection locked="0"/>
    </xf>
    <xf numFmtId="1" fontId="1" fillId="5"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 fontId="2" fillId="5" borderId="1" xfId="0" applyNumberFormat="1"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0" fontId="2" fillId="5" borderId="3"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 fontId="1" fillId="5" borderId="1" xfId="0" applyNumberFormat="1" applyFont="1" applyFill="1" applyBorder="1" applyAlignment="1" applyProtection="1">
      <alignment horizontal="left" vertical="center" wrapText="1"/>
      <protection locked="0"/>
    </xf>
    <xf numFmtId="0" fontId="1" fillId="0" borderId="0" xfId="0" applyFont="1" applyAlignment="1" applyProtection="1">
      <alignment vertical="top" wrapText="1"/>
      <protection locked="0"/>
    </xf>
    <xf numFmtId="0" fontId="1" fillId="3" borderId="1" xfId="0" applyFont="1" applyFill="1" applyBorder="1" applyAlignment="1" applyProtection="1">
      <alignment horizontal="left" vertical="center" wrapText="1"/>
      <protection locked="0"/>
    </xf>
    <xf numFmtId="1" fontId="1" fillId="0" borderId="1" xfId="0" applyNumberFormat="1" applyFont="1" applyBorder="1" applyAlignment="1">
      <alignment horizontal="center" vertical="center" wrapText="1"/>
    </xf>
    <xf numFmtId="2" fontId="1" fillId="3"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wrapText="1"/>
    </xf>
    <xf numFmtId="1" fontId="1" fillId="3" borderId="1" xfId="0" applyNumberFormat="1" applyFont="1" applyFill="1" applyBorder="1" applyAlignment="1" applyProtection="1">
      <alignment horizontal="left" vertical="center" wrapText="1"/>
      <protection locked="0"/>
    </xf>
    <xf numFmtId="1" fontId="2" fillId="0" borderId="1" xfId="0" applyNumberFormat="1" applyFont="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wrapText="1"/>
      <protection locked="0"/>
    </xf>
    <xf numFmtId="2" fontId="1" fillId="0" borderId="0" xfId="0" applyNumberFormat="1" applyFont="1" applyAlignment="1" applyProtection="1">
      <alignment horizontal="center" vertical="center" wrapText="1"/>
      <protection locked="0"/>
    </xf>
    <xf numFmtId="0" fontId="1" fillId="0" borderId="0" xfId="0" applyFont="1" applyAlignment="1" applyProtection="1">
      <alignment wrapText="1"/>
      <protection locked="0"/>
    </xf>
    <xf numFmtId="0" fontId="1" fillId="0" borderId="0" xfId="0" applyFont="1" applyAlignment="1" applyProtection="1">
      <alignment horizontal="center" vertical="center" wrapText="1"/>
      <protection locked="0"/>
    </xf>
    <xf numFmtId="1" fontId="15" fillId="3" borderId="1" xfId="0" applyNumberFormat="1" applyFont="1" applyFill="1" applyBorder="1" applyAlignment="1" applyProtection="1">
      <alignment horizontal="left" vertical="center" wrapText="1"/>
      <protection locked="0"/>
    </xf>
    <xf numFmtId="0" fontId="1" fillId="8" borderId="1" xfId="0" applyFont="1" applyFill="1" applyBorder="1" applyAlignment="1" applyProtection="1">
      <alignment horizontal="center" vertical="center" wrapText="1"/>
      <protection locked="0"/>
    </xf>
    <xf numFmtId="1" fontId="2" fillId="0" borderId="0" xfId="0" applyNumberFormat="1" applyFont="1" applyAlignment="1">
      <alignment horizontal="center" vertical="center" wrapText="1"/>
    </xf>
    <xf numFmtId="1" fontId="2" fillId="0" borderId="0" xfId="0" applyNumberFormat="1" applyFont="1" applyAlignment="1">
      <alignment horizontal="center" wrapText="1"/>
    </xf>
    <xf numFmtId="2" fontId="1" fillId="0" borderId="0" xfId="0" applyNumberFormat="1" applyFont="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wrapText="1"/>
    </xf>
    <xf numFmtId="0" fontId="3" fillId="0" borderId="0" xfId="0" applyFont="1" applyAlignment="1" applyProtection="1">
      <alignment wrapText="1"/>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protection locked="0"/>
    </xf>
    <xf numFmtId="0" fontId="1" fillId="0" borderId="0" xfId="0" applyFont="1" applyAlignment="1">
      <alignment horizontal="left" vertical="top"/>
    </xf>
    <xf numFmtId="10" fontId="2" fillId="3" borderId="3" xfId="1"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1" fontId="2" fillId="0" borderId="2" xfId="0" applyNumberFormat="1" applyFont="1" applyBorder="1" applyAlignment="1">
      <alignment horizontal="center" wrapText="1"/>
    </xf>
    <xf numFmtId="1" fontId="2" fillId="0" borderId="5" xfId="0" applyNumberFormat="1" applyFont="1" applyBorder="1" applyAlignment="1">
      <alignment horizontal="center" wrapText="1"/>
    </xf>
    <xf numFmtId="1" fontId="2" fillId="0" borderId="6" xfId="0" applyNumberFormat="1" applyFont="1" applyBorder="1" applyAlignment="1">
      <alignment horizontal="center" wrapText="1"/>
    </xf>
    <xf numFmtId="1" fontId="2"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center" vertical="center"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4" xfId="0" applyFont="1" applyBorder="1" applyProtection="1">
      <protection locked="0"/>
    </xf>
    <xf numFmtId="0" fontId="1" fillId="0" borderId="0" xfId="0" applyFont="1" applyProtection="1">
      <protection locked="0"/>
    </xf>
    <xf numFmtId="0" fontId="1" fillId="0" borderId="14" xfId="0" applyFont="1" applyBorder="1" applyAlignment="1">
      <alignment wrapText="1"/>
    </xf>
    <xf numFmtId="0" fontId="1" fillId="0" borderId="0" xfId="0" applyFont="1" applyAlignment="1">
      <alignment wrapText="1"/>
    </xf>
    <xf numFmtId="0" fontId="1" fillId="4" borderId="14" xfId="0" applyFont="1" applyFill="1" applyBorder="1" applyAlignment="1">
      <alignment wrapText="1"/>
    </xf>
    <xf numFmtId="0" fontId="1" fillId="4" borderId="0" xfId="0" applyFont="1" applyFill="1" applyAlignment="1">
      <alignment wrapText="1"/>
    </xf>
    <xf numFmtId="0" fontId="12" fillId="6" borderId="0" xfId="0" applyFont="1" applyFill="1" applyAlignment="1" applyProtection="1">
      <alignment vertical="center" wrapText="1"/>
      <protection locked="0"/>
    </xf>
    <xf numFmtId="0" fontId="13" fillId="6" borderId="0" xfId="0" applyFont="1" applyFill="1" applyAlignment="1">
      <alignment vertical="center" wrapText="1"/>
    </xf>
    <xf numFmtId="0" fontId="13" fillId="0" borderId="0" xfId="0" applyFont="1"/>
    <xf numFmtId="0" fontId="2" fillId="7" borderId="0" xfId="0" applyFont="1" applyFill="1" applyAlignment="1" applyProtection="1">
      <alignment horizontal="left" vertical="top" wrapText="1"/>
      <protection locked="0"/>
    </xf>
    <xf numFmtId="0" fontId="12" fillId="7" borderId="0" xfId="0" applyFont="1" applyFill="1" applyAlignment="1" applyProtection="1">
      <alignment wrapText="1"/>
      <protection locked="0"/>
    </xf>
    <xf numFmtId="0" fontId="0" fillId="7" borderId="0" xfId="0" applyFill="1" applyAlignment="1">
      <alignment wrapText="1"/>
    </xf>
    <xf numFmtId="0" fontId="0" fillId="0" borderId="0" xfId="0" applyAlignment="1">
      <alignment wrapText="1"/>
    </xf>
    <xf numFmtId="0" fontId="14" fillId="0" borderId="0" xfId="0" applyFont="1" applyProtection="1">
      <protection locked="0"/>
    </xf>
    <xf numFmtId="0" fontId="0" fillId="0" borderId="0" xfId="0"/>
    <xf numFmtId="0" fontId="15" fillId="7" borderId="0" xfId="0" applyFont="1" applyFill="1" applyAlignment="1" applyProtection="1">
      <alignment vertical="center" wrapText="1"/>
      <protection locked="0"/>
    </xf>
    <xf numFmtId="0" fontId="16" fillId="7" borderId="0" xfId="0" applyFont="1" applyFill="1" applyAlignment="1">
      <alignment vertical="center" wrapText="1"/>
    </xf>
    <xf numFmtId="0" fontId="16" fillId="7" borderId="0" xfId="0" applyFont="1" applyFill="1" applyAlignment="1">
      <alignment wrapText="1"/>
    </xf>
    <xf numFmtId="0" fontId="1" fillId="9" borderId="14" xfId="0" applyFont="1" applyFill="1" applyBorder="1" applyAlignment="1" applyProtection="1">
      <alignment wrapText="1"/>
      <protection locked="0"/>
    </xf>
    <xf numFmtId="0" fontId="0" fillId="9" borderId="0" xfId="0" applyFill="1"/>
    <xf numFmtId="0" fontId="0" fillId="9" borderId="14" xfId="0" applyFill="1" applyBorder="1"/>
    <xf numFmtId="0" fontId="19" fillId="0" borderId="14" xfId="0" applyFont="1" applyBorder="1" applyAlignment="1">
      <alignment horizontal="justify" vertical="center"/>
    </xf>
    <xf numFmtId="0" fontId="19" fillId="0" borderId="0" xfId="0" applyFont="1" applyAlignment="1">
      <alignment horizontal="justify" vertical="center"/>
    </xf>
    <xf numFmtId="0" fontId="1" fillId="8" borderId="14" xfId="0" applyFont="1" applyFill="1" applyBorder="1" applyAlignment="1" applyProtection="1">
      <alignment vertical="top" wrapText="1"/>
      <protection locked="0"/>
    </xf>
    <xf numFmtId="0" fontId="1" fillId="8" borderId="0" xfId="0" applyFont="1" applyFill="1" applyAlignment="1" applyProtection="1">
      <alignment vertical="top" wrapText="1"/>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1" fillId="0" borderId="7" xfId="0" applyFont="1" applyBorder="1" applyAlignment="1" applyProtection="1">
      <alignment wrapText="1"/>
      <protection locked="0"/>
    </xf>
    <xf numFmtId="0" fontId="1" fillId="0" borderId="8" xfId="0" applyFont="1" applyBorder="1" applyAlignment="1" applyProtection="1">
      <alignment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3" xfId="0" applyFont="1" applyBorder="1" applyAlignment="1" applyProtection="1">
      <alignment horizontal="center" vertical="center" wrapText="1"/>
      <protection locked="0"/>
    </xf>
    <xf numFmtId="1" fontId="2" fillId="0" borderId="2" xfId="0" applyNumberFormat="1" applyFont="1" applyBorder="1" applyAlignment="1" applyProtection="1">
      <alignment horizontal="center" vertical="center" wrapText="1"/>
      <protection locked="0"/>
    </xf>
    <xf numFmtId="1" fontId="2" fillId="0" borderId="5" xfId="0" applyNumberFormat="1" applyFont="1" applyBorder="1" applyAlignment="1" applyProtection="1">
      <alignment horizontal="center" vertical="center" wrapText="1"/>
      <protection locked="0"/>
    </xf>
    <xf numFmtId="1" fontId="2" fillId="0" borderId="6"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1" fillId="5" borderId="0" xfId="0" applyFont="1" applyFill="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5" borderId="0" xfId="0" applyFont="1" applyFill="1" applyAlignment="1" applyProtection="1">
      <alignment horizontal="left" vertical="top" wrapText="1"/>
      <protection locked="0"/>
    </xf>
    <xf numFmtId="0" fontId="2" fillId="0" borderId="0" xfId="0" applyFont="1" applyAlignment="1" applyProtection="1">
      <alignment vertical="center" wrapText="1"/>
      <protection locked="0"/>
    </xf>
    <xf numFmtId="0" fontId="1" fillId="5" borderId="0" xfId="0" applyFont="1" applyFill="1" applyAlignment="1" applyProtection="1">
      <alignment vertical="center" wrapText="1"/>
      <protection locked="0"/>
    </xf>
    <xf numFmtId="0" fontId="2" fillId="0" borderId="7" xfId="0" applyFont="1" applyBorder="1" applyAlignment="1" applyProtection="1">
      <alignment wrapText="1"/>
      <protection locked="0"/>
    </xf>
    <xf numFmtId="0" fontId="0" fillId="0" borderId="7" xfId="0" applyBorder="1" applyAlignment="1">
      <alignment wrapText="1"/>
    </xf>
    <xf numFmtId="0" fontId="0" fillId="0" borderId="7" xfId="0" applyBorder="1"/>
    <xf numFmtId="0" fontId="1" fillId="0" borderId="0" xfId="0" applyFont="1" applyAlignment="1" applyProtection="1">
      <alignment vertical="center"/>
      <protection locked="0"/>
    </xf>
    <xf numFmtId="0" fontId="1" fillId="3" borderId="2"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justify" wrapText="1"/>
      <protection locked="0"/>
    </xf>
    <xf numFmtId="0" fontId="2" fillId="0" borderId="0" xfId="0" applyFont="1" applyProtection="1">
      <protection locked="0"/>
    </xf>
    <xf numFmtId="0" fontId="2" fillId="5" borderId="0" xfId="0" applyFont="1" applyFill="1" applyAlignment="1" applyProtection="1">
      <alignment horizontal="left" vertical="center" wrapText="1"/>
      <protection locked="0"/>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1" fillId="5" borderId="0" xfId="0" applyFont="1" applyFill="1" applyAlignment="1" applyProtection="1">
      <alignment horizontal="left"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5" borderId="0" xfId="0" applyFont="1" applyFill="1" applyAlignment="1" applyProtection="1">
      <alignment vertical="top" wrapText="1"/>
      <protection locked="0"/>
    </xf>
    <xf numFmtId="0" fontId="18" fillId="5" borderId="0" xfId="0" applyFont="1" applyFill="1" applyAlignment="1">
      <alignment vertical="top" wrapText="1"/>
    </xf>
    <xf numFmtId="0" fontId="23" fillId="5" borderId="0" xfId="0" applyFont="1" applyFill="1" applyAlignment="1">
      <alignment vertical="top" wrapText="1"/>
    </xf>
    <xf numFmtId="0" fontId="0" fillId="5" borderId="0" xfId="0" applyFill="1" applyAlignment="1">
      <alignment vertical="top" wrapText="1"/>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 fillId="0" borderId="0" xfId="0" applyFont="1" applyAlignment="1">
      <alignment horizontal="left" vertical="top" wrapText="1"/>
    </xf>
    <xf numFmtId="0" fontId="1" fillId="0" borderId="4" xfId="0" applyFont="1" applyBorder="1" applyAlignment="1">
      <alignment horizontal="left" vertical="top" wrapText="1"/>
    </xf>
    <xf numFmtId="1" fontId="1" fillId="3" borderId="1" xfId="0" applyNumberFormat="1" applyFont="1" applyFill="1" applyBorder="1" applyAlignment="1" applyProtection="1">
      <alignment horizontal="left" vertical="center" wrapText="1"/>
      <protection locked="0"/>
    </xf>
    <xf numFmtId="2" fontId="1" fillId="0" borderId="9"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 fillId="0" borderId="1" xfId="0" applyFont="1" applyBorder="1" applyAlignment="1" applyProtection="1">
      <alignment wrapText="1"/>
      <protection locked="0"/>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2" fontId="1" fillId="0" borderId="1"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9" fontId="8" fillId="0" borderId="6"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wrapText="1"/>
    </xf>
    <xf numFmtId="0" fontId="1" fillId="0" borderId="6" xfId="0" applyFont="1" applyBorder="1" applyAlignment="1">
      <alignment horizontal="center" wrapText="1"/>
    </xf>
    <xf numFmtId="9" fontId="9" fillId="0" borderId="2" xfId="0" applyNumberFormat="1" applyFont="1" applyBorder="1" applyAlignment="1">
      <alignment horizontal="center" wrapText="1"/>
    </xf>
    <xf numFmtId="9" fontId="9" fillId="0" borderId="6" xfId="0" applyNumberFormat="1" applyFont="1" applyBorder="1" applyAlignment="1">
      <alignment horizont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1" fontId="1" fillId="0" borderId="2" xfId="0" applyNumberFormat="1" applyFont="1" applyBorder="1" applyAlignment="1" applyProtection="1">
      <alignment horizontal="center" vertical="center" wrapText="1"/>
      <protection locked="0"/>
    </xf>
    <xf numFmtId="1" fontId="1" fillId="0" borderId="2" xfId="0" applyNumberFormat="1" applyFont="1" applyBorder="1" applyAlignment="1">
      <alignment horizontal="center" wrapText="1"/>
    </xf>
    <xf numFmtId="0" fontId="1" fillId="2" borderId="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1" fontId="1" fillId="5" borderId="1" xfId="0" applyNumberFormat="1" applyFont="1" applyFill="1" applyBorder="1" applyAlignment="1" applyProtection="1">
      <alignment horizontal="left" vertical="center" wrapText="1"/>
      <protection locked="0"/>
    </xf>
    <xf numFmtId="1" fontId="2" fillId="5" borderId="2" xfId="0" applyNumberFormat="1" applyFont="1" applyFill="1" applyBorder="1" applyAlignment="1" applyProtection="1">
      <alignment horizontal="center" vertical="center" wrapText="1"/>
      <protection locked="0"/>
    </xf>
    <xf numFmtId="1" fontId="2" fillId="5" borderId="5" xfId="0" applyNumberFormat="1" applyFont="1" applyFill="1" applyBorder="1" applyAlignment="1" applyProtection="1">
      <alignment horizontal="center" vertical="center" wrapText="1"/>
      <protection locked="0"/>
    </xf>
    <xf numFmtId="1" fontId="2" fillId="5" borderId="6" xfId="0" applyNumberFormat="1" applyFont="1" applyFill="1" applyBorder="1" applyAlignment="1" applyProtection="1">
      <alignment horizontal="center" vertical="center" wrapText="1"/>
      <protection locked="0"/>
    </xf>
    <xf numFmtId="1" fontId="1" fillId="5" borderId="2" xfId="0" applyNumberFormat="1" applyFont="1" applyFill="1" applyBorder="1" applyAlignment="1" applyProtection="1">
      <alignment horizontal="left" vertical="center" wrapText="1"/>
      <protection locked="0"/>
    </xf>
    <xf numFmtId="1" fontId="1" fillId="5" borderId="5" xfId="0" applyNumberFormat="1" applyFont="1" applyFill="1" applyBorder="1" applyAlignment="1" applyProtection="1">
      <alignment horizontal="left" vertical="center" wrapText="1"/>
      <protection locked="0"/>
    </xf>
    <xf numFmtId="1" fontId="1" fillId="5" borderId="6" xfId="0" applyNumberFormat="1" applyFont="1" applyFill="1" applyBorder="1" applyAlignment="1" applyProtection="1">
      <alignment horizontal="left" vertical="center" wrapText="1"/>
      <protection locked="0"/>
    </xf>
    <xf numFmtId="1" fontId="1" fillId="5" borderId="2" xfId="0" applyNumberFormat="1" applyFont="1" applyFill="1" applyBorder="1" applyAlignment="1" applyProtection="1">
      <alignment horizontal="left" vertical="justify" wrapText="1"/>
      <protection locked="0"/>
    </xf>
    <xf numFmtId="1" fontId="1" fillId="5" borderId="5" xfId="0" applyNumberFormat="1" applyFont="1" applyFill="1" applyBorder="1" applyAlignment="1" applyProtection="1">
      <alignment horizontal="left" vertical="justify" wrapText="1"/>
      <protection locked="0"/>
    </xf>
    <xf numFmtId="1" fontId="1" fillId="5" borderId="6" xfId="0" applyNumberFormat="1" applyFont="1" applyFill="1" applyBorder="1" applyAlignment="1" applyProtection="1">
      <alignment horizontal="left" vertical="justify" wrapText="1"/>
      <protection locked="0"/>
    </xf>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2" fontId="1" fillId="5" borderId="9"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2" fontId="1" fillId="5" borderId="10" xfId="0" applyNumberFormat="1" applyFont="1" applyFill="1" applyBorder="1" applyAlignment="1">
      <alignment horizontal="center" vertical="center" wrapText="1"/>
    </xf>
    <xf numFmtId="2" fontId="1" fillId="5" borderId="11" xfId="0" applyNumberFormat="1" applyFont="1" applyFill="1" applyBorder="1" applyAlignment="1">
      <alignment horizontal="center" vertical="center" wrapText="1"/>
    </xf>
    <xf numFmtId="2" fontId="1" fillId="5" borderId="7" xfId="0" applyNumberFormat="1" applyFont="1" applyFill="1" applyBorder="1" applyAlignment="1">
      <alignment horizontal="center" vertical="center" wrapText="1"/>
    </xf>
    <xf numFmtId="2" fontId="1" fillId="5" borderId="8" xfId="0" applyNumberFormat="1" applyFont="1" applyFill="1" applyBorder="1" applyAlignment="1">
      <alignment horizontal="center" vertical="center" wrapText="1"/>
    </xf>
    <xf numFmtId="1" fontId="2" fillId="5" borderId="2" xfId="0" applyNumberFormat="1" applyFont="1" applyFill="1" applyBorder="1" applyAlignment="1">
      <alignment horizontal="center" vertical="center" wrapText="1"/>
    </xf>
    <xf numFmtId="1" fontId="2" fillId="5" borderId="5" xfId="0" applyNumberFormat="1" applyFont="1" applyFill="1" applyBorder="1" applyAlignment="1">
      <alignment horizontal="center" vertical="center" wrapText="1"/>
    </xf>
    <xf numFmtId="1" fontId="2" fillId="5" borderId="6" xfId="0" applyNumberFormat="1" applyFont="1" applyFill="1" applyBorder="1" applyAlignment="1">
      <alignment horizontal="center" vertical="center" wrapText="1"/>
    </xf>
    <xf numFmtId="0" fontId="9" fillId="0" borderId="0" xfId="0" applyFont="1" applyAlignment="1">
      <alignment wrapText="1"/>
    </xf>
    <xf numFmtId="0" fontId="2" fillId="5" borderId="2"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1" fontId="2" fillId="0" borderId="1" xfId="0" applyNumberFormat="1"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1" fontId="2" fillId="0" borderId="1" xfId="0" applyNumberFormat="1" applyFont="1" applyBorder="1" applyAlignment="1">
      <alignment horizontal="center" wrapText="1"/>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xf>
    <xf numFmtId="0" fontId="18" fillId="0" borderId="2" xfId="0" applyFont="1" applyBorder="1" applyAlignment="1">
      <alignment horizontal="left"/>
    </xf>
    <xf numFmtId="0" fontId="18" fillId="0" borderId="5" xfId="0" applyFont="1" applyBorder="1" applyAlignment="1">
      <alignment horizontal="left"/>
    </xf>
    <xf numFmtId="0" fontId="18" fillId="0" borderId="6" xfId="0" applyFont="1" applyBorder="1" applyAlignment="1">
      <alignment horizontal="left"/>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8" fillId="0" borderId="1" xfId="0" applyFont="1" applyBorder="1" applyAlignment="1">
      <alignment horizontal="left" vertical="center" wrapText="1"/>
    </xf>
    <xf numFmtId="0" fontId="0" fillId="0" borderId="2" xfId="0" applyBorder="1" applyAlignment="1">
      <alignment horizontal="center"/>
    </xf>
    <xf numFmtId="0" fontId="0" fillId="0" borderId="6" xfId="0" applyBorder="1" applyAlignment="1">
      <alignment horizontal="center"/>
    </xf>
    <xf numFmtId="0" fontId="18" fillId="0" borderId="0" xfId="0" applyFont="1" applyAlignment="1">
      <alignment horizontal="center"/>
    </xf>
  </cellXfs>
  <cellStyles count="2">
    <cellStyle name="Normal" xfId="0" builtinId="0"/>
    <cellStyle name="Percent" xfId="1" builtinId="5"/>
  </cellStyles>
  <dxfs count="24">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2</xdr:row>
          <xdr:rowOff>902</xdr:rowOff>
        </xdr:from>
        <xdr:to>
          <xdr:col>13</xdr:col>
          <xdr:colOff>602051</xdr:colOff>
          <xdr:row>3</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7839465" y="381902"/>
              <a:ext cx="1306511" cy="190493"/>
              <a:chOff x="7355886" y="381909"/>
              <a:chExt cx="1216705" cy="188695"/>
            </a:xfrm>
          </xdr:grpSpPr>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7355886" y="381909"/>
                <a:ext cx="1216705" cy="188695"/>
              </a:xfrm>
              <a:prstGeom prst="rect">
                <a:avLst/>
              </a:prstGeom>
              <a:noFill/>
              <a:ln w="9525">
                <a:miter lim="800000"/>
                <a:headEnd/>
                <a:tailEnd/>
              </a:ln>
              <a:extLst>
                <a:ext uri="{909E8E84-426E-40DD-AFC4-6F175D3DCCD1}">
                  <a14:hiddenFill>
                    <a:noFill/>
                  </a14:hiddenFill>
                </a:ext>
              </a:extLst>
            </xdr:spPr>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7</xdr:row>
          <xdr:rowOff>95252</xdr:rowOff>
        </xdr:from>
        <xdr:to>
          <xdr:col>13</xdr:col>
          <xdr:colOff>602051</xdr:colOff>
          <xdr:row>8</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7839465" y="1428752"/>
              <a:ext cx="1306511" cy="190492"/>
              <a:chOff x="7355886" y="381863"/>
              <a:chExt cx="1216705" cy="188695"/>
            </a:xfrm>
          </xdr:grpSpPr>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9</xdr:row>
          <xdr:rowOff>95252</xdr:rowOff>
        </xdr:from>
        <xdr:to>
          <xdr:col>13</xdr:col>
          <xdr:colOff>602051</xdr:colOff>
          <xdr:row>10</xdr:row>
          <xdr:rowOff>95244</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7839465" y="1809752"/>
              <a:ext cx="1306511" cy="190492"/>
              <a:chOff x="7355886" y="381863"/>
              <a:chExt cx="1216705" cy="188695"/>
            </a:xfrm>
          </xdr:grpSpPr>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902</xdr:rowOff>
        </xdr:from>
        <xdr:to>
          <xdr:col>13</xdr:col>
          <xdr:colOff>602051</xdr:colOff>
          <xdr:row>13</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7839465" y="2286902"/>
              <a:ext cx="1306511" cy="342892"/>
              <a:chOff x="7355886" y="381891"/>
              <a:chExt cx="1216705" cy="188695"/>
            </a:xfrm>
          </xdr:grpSpPr>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7355886" y="381891"/>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15</xdr:row>
          <xdr:rowOff>99745</xdr:rowOff>
        </xdr:from>
        <xdr:to>
          <xdr:col>13</xdr:col>
          <xdr:colOff>602051</xdr:colOff>
          <xdr:row>16</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839465" y="3109645"/>
              <a:ext cx="1306511" cy="190492"/>
              <a:chOff x="7355886" y="381863"/>
              <a:chExt cx="1216705" cy="188695"/>
            </a:xfrm>
          </xdr:grpSpPr>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17</xdr:row>
          <xdr:rowOff>99745</xdr:rowOff>
        </xdr:from>
        <xdr:to>
          <xdr:col>13</xdr:col>
          <xdr:colOff>602051</xdr:colOff>
          <xdr:row>18</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7839465" y="3490645"/>
              <a:ext cx="1306511" cy="190492"/>
              <a:chOff x="7355886" y="381863"/>
              <a:chExt cx="1216705" cy="188695"/>
            </a:xfrm>
          </xdr:grpSpPr>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19</xdr:row>
          <xdr:rowOff>99745</xdr:rowOff>
        </xdr:from>
        <xdr:to>
          <xdr:col>13</xdr:col>
          <xdr:colOff>602051</xdr:colOff>
          <xdr:row>20</xdr:row>
          <xdr:rowOff>99737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7839465" y="3871645"/>
              <a:ext cx="1306511" cy="190492"/>
              <a:chOff x="7355886" y="381863"/>
              <a:chExt cx="1216705" cy="188695"/>
            </a:xfrm>
          </xdr:grpSpPr>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5</xdr:row>
          <xdr:rowOff>94893</xdr:rowOff>
        </xdr:from>
        <xdr:to>
          <xdr:col>13</xdr:col>
          <xdr:colOff>601692</xdr:colOff>
          <xdr:row>6</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7839106" y="1047393"/>
              <a:ext cx="1306511" cy="190492"/>
              <a:chOff x="7355886" y="381863"/>
              <a:chExt cx="1216705" cy="188695"/>
            </a:xfrm>
          </xdr:grpSpPr>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21</xdr:row>
          <xdr:rowOff>99745</xdr:rowOff>
        </xdr:from>
        <xdr:to>
          <xdr:col>13</xdr:col>
          <xdr:colOff>602051</xdr:colOff>
          <xdr:row>22</xdr:row>
          <xdr:rowOff>99737</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7839465" y="4252645"/>
              <a:ext cx="1306511" cy="190492"/>
              <a:chOff x="7355886" y="381863"/>
              <a:chExt cx="1216705" cy="188695"/>
            </a:xfrm>
          </xdr:grpSpPr>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23</xdr:row>
          <xdr:rowOff>99745</xdr:rowOff>
        </xdr:from>
        <xdr:to>
          <xdr:col>13</xdr:col>
          <xdr:colOff>602051</xdr:colOff>
          <xdr:row>24</xdr:row>
          <xdr:rowOff>99737</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7839465" y="4633645"/>
              <a:ext cx="1306511" cy="190492"/>
              <a:chOff x="7355886" y="381863"/>
              <a:chExt cx="1216705" cy="188695"/>
            </a:xfrm>
          </xdr:grpSpPr>
          <xdr:sp macro="" textlink="">
            <xdr:nvSpPr>
              <xdr:cNvPr id="4124" name="Group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7355886" y="381863"/>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46"/>
  <sheetViews>
    <sheetView view="pageLayout" topLeftCell="A68" zoomScaleNormal="100" workbookViewId="0">
      <selection activeCell="A139" sqref="A138:XFD139"/>
    </sheetView>
  </sheetViews>
  <sheetFormatPr defaultRowHeight="12.75" x14ac:dyDescent="0.2"/>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5.85546875" style="1" customWidth="1"/>
    <col min="10" max="10" width="7.28515625" style="1" customWidth="1"/>
    <col min="11" max="11" width="5.7109375" style="1" customWidth="1"/>
    <col min="12" max="12" width="7.85546875" style="1" customWidth="1"/>
    <col min="13" max="13" width="5.5703125" style="1" customWidth="1"/>
    <col min="14" max="16" width="6" style="1" customWidth="1"/>
    <col min="17" max="17" width="4.85546875" style="1" customWidth="1"/>
    <col min="18" max="18" width="6" style="1" customWidth="1"/>
    <col min="19" max="19" width="6.140625" style="1" customWidth="1"/>
    <col min="20" max="20" width="9.28515625" style="1" customWidth="1"/>
    <col min="21" max="26" width="9.140625" style="1"/>
    <col min="27" max="27" width="11" style="1" customWidth="1"/>
    <col min="28" max="16384" width="9.140625" style="1"/>
  </cols>
  <sheetData>
    <row r="1" spans="1:28" ht="15.75" customHeight="1" x14ac:dyDescent="0.2">
      <c r="A1" s="159" t="s">
        <v>143</v>
      </c>
      <c r="B1" s="159"/>
      <c r="C1" s="159"/>
      <c r="D1" s="159"/>
      <c r="E1" s="159"/>
      <c r="F1" s="159"/>
      <c r="G1" s="159"/>
      <c r="H1" s="159"/>
      <c r="I1" s="159"/>
      <c r="J1" s="159"/>
      <c r="K1" s="159"/>
      <c r="M1" s="161" t="s">
        <v>19</v>
      </c>
      <c r="N1" s="161"/>
      <c r="O1" s="161"/>
      <c r="P1" s="161"/>
      <c r="Q1" s="161"/>
      <c r="R1" s="161"/>
      <c r="S1" s="161"/>
      <c r="T1" s="161"/>
    </row>
    <row r="2" spans="1:28" ht="6.75" customHeight="1" x14ac:dyDescent="0.2">
      <c r="A2" s="159"/>
      <c r="B2" s="159"/>
      <c r="C2" s="159"/>
      <c r="D2" s="159"/>
      <c r="E2" s="159"/>
      <c r="F2" s="159"/>
      <c r="G2" s="159"/>
      <c r="H2" s="159"/>
      <c r="I2" s="159"/>
      <c r="J2" s="159"/>
      <c r="K2" s="159"/>
    </row>
    <row r="3" spans="1:28" ht="24" customHeight="1" x14ac:dyDescent="0.2">
      <c r="A3" s="160" t="s">
        <v>0</v>
      </c>
      <c r="B3" s="160"/>
      <c r="C3" s="160"/>
      <c r="D3" s="160"/>
      <c r="E3" s="160"/>
      <c r="F3" s="160"/>
      <c r="G3" s="160"/>
      <c r="H3" s="160"/>
      <c r="I3" s="160"/>
      <c r="J3" s="160"/>
      <c r="K3" s="160"/>
      <c r="M3" s="165"/>
      <c r="N3" s="166"/>
      <c r="O3" s="128" t="s">
        <v>35</v>
      </c>
      <c r="P3" s="129"/>
      <c r="Q3" s="130"/>
      <c r="R3" s="128" t="s">
        <v>36</v>
      </c>
      <c r="S3" s="129"/>
      <c r="T3" s="130"/>
      <c r="U3" s="87" t="str">
        <f>IF(O4&gt;=12,"Corect","Trebuie alocate cel puțin 12 de ore pe săptămână")</f>
        <v>Corect</v>
      </c>
      <c r="V3" s="88"/>
      <c r="W3" s="88"/>
      <c r="X3" s="88"/>
    </row>
    <row r="4" spans="1:28" ht="17.25" customHeight="1" x14ac:dyDescent="0.2">
      <c r="A4" s="162" t="s">
        <v>148</v>
      </c>
      <c r="B4" s="162"/>
      <c r="C4" s="162"/>
      <c r="D4" s="162"/>
      <c r="E4" s="162"/>
      <c r="F4" s="162"/>
      <c r="G4" s="162"/>
      <c r="H4" s="162"/>
      <c r="I4" s="162"/>
      <c r="J4" s="162"/>
      <c r="K4" s="162"/>
      <c r="M4" s="156" t="s">
        <v>14</v>
      </c>
      <c r="N4" s="157"/>
      <c r="O4" s="152">
        <f>N42</f>
        <v>15</v>
      </c>
      <c r="P4" s="153"/>
      <c r="Q4" s="154"/>
      <c r="R4" s="152">
        <f>N53</f>
        <v>16</v>
      </c>
      <c r="S4" s="153"/>
      <c r="T4" s="154"/>
      <c r="U4" s="87" t="str">
        <f>IF(R4&gt;=12,"Corect","Trebuie alocate cel puțin 12 de ore pe săptămână")</f>
        <v>Corect</v>
      </c>
      <c r="V4" s="88"/>
      <c r="W4" s="88"/>
      <c r="X4" s="88"/>
    </row>
    <row r="5" spans="1:28" ht="16.5" customHeight="1" x14ac:dyDescent="0.2">
      <c r="A5" s="162"/>
      <c r="B5" s="162"/>
      <c r="C5" s="162"/>
      <c r="D5" s="162"/>
      <c r="E5" s="162"/>
      <c r="F5" s="162"/>
      <c r="G5" s="162"/>
      <c r="H5" s="162"/>
      <c r="I5" s="162"/>
      <c r="J5" s="162"/>
      <c r="K5" s="162"/>
      <c r="M5" s="156" t="s">
        <v>15</v>
      </c>
      <c r="N5" s="157"/>
      <c r="O5" s="152">
        <f>N64</f>
        <v>14</v>
      </c>
      <c r="P5" s="153"/>
      <c r="Q5" s="154"/>
      <c r="R5" s="152">
        <f>N75</f>
        <v>16</v>
      </c>
      <c r="S5" s="153"/>
      <c r="T5" s="154"/>
      <c r="U5" s="87" t="str">
        <f>IF(O5&gt;=12,"Corect","Trebuie alocate cel puțin 12 de ore pe săptămână")</f>
        <v>Corect</v>
      </c>
      <c r="V5" s="88"/>
      <c r="W5" s="88"/>
      <c r="X5" s="88"/>
    </row>
    <row r="6" spans="1:28" ht="15" customHeight="1" x14ac:dyDescent="0.2">
      <c r="A6" s="169" t="s">
        <v>220</v>
      </c>
      <c r="B6" s="169"/>
      <c r="C6" s="169"/>
      <c r="D6" s="169"/>
      <c r="E6" s="169"/>
      <c r="F6" s="169"/>
      <c r="G6" s="169"/>
      <c r="H6" s="169"/>
      <c r="I6" s="169"/>
      <c r="J6" s="169"/>
      <c r="K6" s="169"/>
      <c r="M6" s="158"/>
      <c r="N6" s="158"/>
      <c r="O6" s="155"/>
      <c r="P6" s="155"/>
      <c r="Q6" s="155"/>
      <c r="R6" s="155"/>
      <c r="S6" s="155"/>
      <c r="T6" s="155"/>
      <c r="U6" s="87" t="str">
        <f>IF(R5&gt;=12,"Corect","Trebuie alocate cel puțin 12 de ore pe săptămână")</f>
        <v>Corect</v>
      </c>
      <c r="V6" s="88"/>
      <c r="W6" s="88"/>
      <c r="X6" s="88"/>
    </row>
    <row r="7" spans="1:28" ht="30.75" customHeight="1" x14ac:dyDescent="0.2">
      <c r="A7" s="147" t="s">
        <v>146</v>
      </c>
      <c r="B7" s="147"/>
      <c r="C7" s="147"/>
      <c r="D7" s="147"/>
      <c r="E7" s="147"/>
      <c r="F7" s="147"/>
      <c r="G7" s="147"/>
      <c r="H7" s="147"/>
      <c r="I7" s="147"/>
      <c r="J7" s="147"/>
      <c r="K7" s="147"/>
    </row>
    <row r="8" spans="1:28" ht="18.75" customHeight="1" x14ac:dyDescent="0.2">
      <c r="A8" s="138" t="s">
        <v>147</v>
      </c>
      <c r="B8" s="138"/>
      <c r="C8" s="138"/>
      <c r="D8" s="138"/>
      <c r="E8" s="138"/>
      <c r="F8" s="138"/>
      <c r="G8" s="138"/>
      <c r="H8" s="138"/>
      <c r="I8" s="138"/>
      <c r="J8" s="138"/>
      <c r="K8" s="138"/>
      <c r="M8" s="135" t="s">
        <v>94</v>
      </c>
      <c r="N8" s="135"/>
      <c r="O8" s="135"/>
      <c r="P8" s="135"/>
      <c r="Q8" s="135"/>
      <c r="R8" s="135"/>
      <c r="S8" s="135"/>
      <c r="T8" s="135"/>
    </row>
    <row r="9" spans="1:28" ht="15" customHeight="1" x14ac:dyDescent="0.2">
      <c r="A9" s="151" t="s">
        <v>96</v>
      </c>
      <c r="B9" s="151"/>
      <c r="C9" s="151"/>
      <c r="D9" s="151"/>
      <c r="E9" s="151"/>
      <c r="F9" s="151"/>
      <c r="G9" s="151"/>
      <c r="H9" s="151"/>
      <c r="I9" s="151"/>
      <c r="J9" s="151"/>
      <c r="K9" s="151"/>
      <c r="M9" s="135"/>
      <c r="N9" s="135"/>
      <c r="O9" s="135"/>
      <c r="P9" s="135"/>
      <c r="Q9" s="135"/>
      <c r="R9" s="135"/>
      <c r="S9" s="135"/>
      <c r="T9" s="135"/>
      <c r="U9" s="89" t="s">
        <v>91</v>
      </c>
      <c r="V9" s="90"/>
      <c r="W9" s="90"/>
      <c r="X9" s="91"/>
      <c r="Y9" s="91"/>
      <c r="Z9" s="91"/>
    </row>
    <row r="10" spans="1:28" ht="16.5" customHeight="1" x14ac:dyDescent="0.2">
      <c r="A10" s="151" t="s">
        <v>61</v>
      </c>
      <c r="B10" s="151"/>
      <c r="C10" s="151"/>
      <c r="D10" s="151"/>
      <c r="E10" s="151"/>
      <c r="F10" s="151"/>
      <c r="G10" s="151"/>
      <c r="H10" s="151"/>
      <c r="I10" s="151"/>
      <c r="J10" s="151"/>
      <c r="K10" s="151"/>
      <c r="M10" s="135"/>
      <c r="N10" s="135"/>
      <c r="O10" s="135"/>
      <c r="P10" s="135"/>
      <c r="Q10" s="135"/>
      <c r="R10" s="135"/>
      <c r="S10" s="135"/>
      <c r="T10" s="135"/>
      <c r="U10" s="90"/>
      <c r="V10" s="90"/>
      <c r="W10" s="90"/>
      <c r="X10" s="91"/>
      <c r="Y10" s="91"/>
      <c r="Z10" s="91"/>
    </row>
    <row r="11" spans="1:28" x14ac:dyDescent="0.2">
      <c r="A11" s="151" t="s">
        <v>17</v>
      </c>
      <c r="B11" s="151"/>
      <c r="C11" s="151"/>
      <c r="D11" s="151"/>
      <c r="E11" s="151"/>
      <c r="F11" s="151"/>
      <c r="G11" s="151"/>
      <c r="H11" s="151"/>
      <c r="I11" s="151"/>
      <c r="J11" s="151"/>
      <c r="K11" s="151"/>
      <c r="M11" s="135"/>
      <c r="N11" s="135"/>
      <c r="O11" s="135"/>
      <c r="P11" s="135"/>
      <c r="Q11" s="135"/>
      <c r="R11" s="135"/>
      <c r="S11" s="135"/>
      <c r="T11" s="135"/>
      <c r="U11" s="90"/>
      <c r="V11" s="90"/>
      <c r="W11" s="90"/>
      <c r="X11" s="91"/>
      <c r="Y11" s="91"/>
      <c r="Z11" s="91"/>
    </row>
    <row r="12" spans="1:28" ht="10.5" customHeight="1" x14ac:dyDescent="0.2">
      <c r="A12" s="138" t="s">
        <v>149</v>
      </c>
      <c r="B12" s="138"/>
      <c r="C12" s="138"/>
      <c r="D12" s="138"/>
      <c r="E12" s="138"/>
      <c r="F12" s="138"/>
      <c r="G12" s="138"/>
      <c r="H12" s="138"/>
      <c r="I12" s="138"/>
      <c r="J12" s="138"/>
      <c r="K12" s="138"/>
      <c r="M12" s="2"/>
      <c r="N12" s="2"/>
      <c r="O12" s="2"/>
      <c r="P12" s="2"/>
      <c r="Q12" s="2"/>
      <c r="R12" s="2"/>
      <c r="U12" s="90"/>
      <c r="V12" s="90"/>
      <c r="W12" s="90"/>
      <c r="X12" s="91"/>
      <c r="Y12" s="91"/>
      <c r="Z12" s="91"/>
    </row>
    <row r="13" spans="1:28" x14ac:dyDescent="0.2">
      <c r="A13" s="137" t="s">
        <v>70</v>
      </c>
      <c r="B13" s="137"/>
      <c r="C13" s="137"/>
      <c r="D13" s="137"/>
      <c r="E13" s="137"/>
      <c r="F13" s="137"/>
      <c r="G13" s="137"/>
      <c r="H13" s="137"/>
      <c r="I13" s="137"/>
      <c r="J13" s="137"/>
      <c r="K13" s="137"/>
      <c r="M13" s="146" t="s">
        <v>20</v>
      </c>
      <c r="N13" s="146"/>
      <c r="O13" s="146"/>
      <c r="P13" s="146"/>
      <c r="Q13" s="146"/>
      <c r="R13" s="146"/>
      <c r="S13" s="146"/>
      <c r="T13" s="146"/>
    </row>
    <row r="14" spans="1:28" ht="12.75" customHeight="1" x14ac:dyDescent="0.2">
      <c r="A14" s="137" t="s">
        <v>62</v>
      </c>
      <c r="B14" s="137"/>
      <c r="C14" s="137"/>
      <c r="D14" s="137"/>
      <c r="E14" s="137"/>
      <c r="F14" s="137"/>
      <c r="G14" s="137"/>
      <c r="H14" s="137"/>
      <c r="I14" s="137"/>
      <c r="J14" s="137"/>
      <c r="K14" s="137"/>
      <c r="M14" s="147" t="s">
        <v>210</v>
      </c>
      <c r="N14" s="147"/>
      <c r="O14" s="147"/>
      <c r="P14" s="147"/>
      <c r="Q14" s="147"/>
      <c r="R14" s="147"/>
      <c r="S14" s="147"/>
      <c r="T14" s="147"/>
    </row>
    <row r="15" spans="1:28" ht="12.75" customHeight="1" x14ac:dyDescent="0.2">
      <c r="A15" s="138" t="s">
        <v>209</v>
      </c>
      <c r="B15" s="138"/>
      <c r="C15" s="138"/>
      <c r="D15" s="138"/>
      <c r="E15" s="138"/>
      <c r="F15" s="138"/>
      <c r="G15" s="138"/>
      <c r="H15" s="138"/>
      <c r="I15" s="138"/>
      <c r="J15" s="138"/>
      <c r="K15" s="138"/>
      <c r="M15" s="147" t="s">
        <v>216</v>
      </c>
      <c r="N15" s="147"/>
      <c r="O15" s="147"/>
      <c r="P15" s="147"/>
      <c r="Q15" s="147"/>
      <c r="R15" s="147"/>
      <c r="S15" s="147"/>
      <c r="T15" s="147"/>
      <c r="U15" s="92" t="s">
        <v>92</v>
      </c>
      <c r="V15" s="92"/>
      <c r="W15" s="92"/>
      <c r="X15" s="92"/>
      <c r="Y15" s="92"/>
      <c r="Z15" s="92"/>
    </row>
    <row r="16" spans="1:28" ht="12.75" customHeight="1" x14ac:dyDescent="0.25">
      <c r="A16" s="138" t="s">
        <v>208</v>
      </c>
      <c r="B16" s="138"/>
      <c r="C16" s="138"/>
      <c r="D16" s="138"/>
      <c r="E16" s="138"/>
      <c r="F16" s="138"/>
      <c r="G16" s="138"/>
      <c r="H16" s="138"/>
      <c r="I16" s="138"/>
      <c r="J16" s="138"/>
      <c r="K16" s="138"/>
      <c r="M16" s="147" t="s">
        <v>215</v>
      </c>
      <c r="N16" s="147"/>
      <c r="O16" s="147"/>
      <c r="P16" s="147"/>
      <c r="Q16" s="147"/>
      <c r="R16" s="147"/>
      <c r="S16" s="147"/>
      <c r="T16" s="147"/>
      <c r="U16" s="92"/>
      <c r="V16" s="92"/>
      <c r="W16" s="92"/>
      <c r="X16" s="92"/>
      <c r="Y16" s="92"/>
      <c r="Z16" s="92"/>
      <c r="AA16" s="96"/>
      <c r="AB16" s="97"/>
    </row>
    <row r="17" spans="1:28" ht="12.75" customHeight="1" x14ac:dyDescent="0.2">
      <c r="A17" s="151" t="s">
        <v>1</v>
      </c>
      <c r="B17" s="151"/>
      <c r="C17" s="151"/>
      <c r="D17" s="151"/>
      <c r="E17" s="151"/>
      <c r="F17" s="151"/>
      <c r="G17" s="151"/>
      <c r="H17" s="151"/>
      <c r="I17" s="151"/>
      <c r="J17" s="151"/>
      <c r="K17" s="151"/>
      <c r="M17" s="145"/>
      <c r="N17" s="145"/>
      <c r="O17" s="145"/>
      <c r="P17" s="145"/>
      <c r="Q17" s="145"/>
      <c r="R17" s="145"/>
      <c r="S17" s="145"/>
      <c r="T17" s="145"/>
      <c r="U17" s="92"/>
      <c r="V17" s="92"/>
      <c r="W17" s="92"/>
      <c r="X17" s="92"/>
      <c r="Y17" s="92"/>
      <c r="Z17" s="92"/>
    </row>
    <row r="18" spans="1:28" ht="14.25" customHeight="1" x14ac:dyDescent="0.2">
      <c r="A18" s="151" t="s">
        <v>71</v>
      </c>
      <c r="B18" s="151"/>
      <c r="C18" s="151"/>
      <c r="D18" s="151"/>
      <c r="E18" s="151"/>
      <c r="F18" s="151"/>
      <c r="G18" s="151"/>
      <c r="H18" s="151"/>
      <c r="I18" s="151"/>
      <c r="J18" s="151"/>
      <c r="K18" s="151"/>
      <c r="M18" s="136"/>
      <c r="N18" s="136"/>
      <c r="O18" s="136"/>
      <c r="P18" s="136"/>
      <c r="Q18" s="136"/>
      <c r="R18" s="136"/>
      <c r="S18" s="136"/>
      <c r="T18" s="136"/>
    </row>
    <row r="19" spans="1:28" x14ac:dyDescent="0.2">
      <c r="A19" s="151"/>
      <c r="B19" s="151"/>
      <c r="C19" s="151"/>
      <c r="D19" s="151"/>
      <c r="E19" s="151"/>
      <c r="F19" s="151"/>
      <c r="G19" s="151"/>
      <c r="H19" s="151"/>
      <c r="I19" s="151"/>
      <c r="J19" s="151"/>
      <c r="K19" s="151"/>
      <c r="M19" s="136"/>
      <c r="N19" s="136"/>
      <c r="O19" s="136"/>
      <c r="P19" s="136"/>
      <c r="Q19" s="136"/>
      <c r="R19" s="136"/>
      <c r="S19" s="136"/>
      <c r="T19" s="136"/>
    </row>
    <row r="20" spans="1:28" ht="7.5" customHeight="1" x14ac:dyDescent="0.2">
      <c r="A20" s="135" t="s">
        <v>83</v>
      </c>
      <c r="B20" s="135"/>
      <c r="C20" s="135"/>
      <c r="D20" s="135"/>
      <c r="E20" s="135"/>
      <c r="F20" s="135"/>
      <c r="G20" s="135"/>
      <c r="H20" s="135"/>
      <c r="I20" s="135"/>
      <c r="J20" s="135"/>
      <c r="K20" s="135"/>
      <c r="M20" s="2"/>
      <c r="N20" s="2"/>
      <c r="O20" s="2"/>
      <c r="P20" s="2"/>
      <c r="Q20" s="2"/>
      <c r="R20" s="2"/>
      <c r="U20" s="93" t="s">
        <v>93</v>
      </c>
      <c r="V20" s="94"/>
      <c r="W20" s="94"/>
      <c r="X20" s="94"/>
      <c r="Y20" s="94"/>
      <c r="Z20" s="94"/>
      <c r="AA20" s="95"/>
    </row>
    <row r="21" spans="1:28" ht="15" customHeight="1" x14ac:dyDescent="0.2">
      <c r="A21" s="135"/>
      <c r="B21" s="135"/>
      <c r="C21" s="135"/>
      <c r="D21" s="135"/>
      <c r="E21" s="135"/>
      <c r="F21" s="135"/>
      <c r="G21" s="135"/>
      <c r="H21" s="135"/>
      <c r="I21" s="135"/>
      <c r="J21" s="135"/>
      <c r="K21" s="135"/>
      <c r="M21" s="136" t="s">
        <v>104</v>
      </c>
      <c r="N21" s="136"/>
      <c r="O21" s="136"/>
      <c r="P21" s="136"/>
      <c r="Q21" s="136"/>
      <c r="R21" s="136"/>
      <c r="S21" s="136"/>
      <c r="T21" s="136"/>
      <c r="U21" s="95"/>
      <c r="V21" s="95"/>
      <c r="W21" s="95"/>
      <c r="X21" s="95"/>
      <c r="Y21" s="95"/>
      <c r="Z21" s="95"/>
      <c r="AA21" s="95"/>
    </row>
    <row r="22" spans="1:28" ht="15" customHeight="1" x14ac:dyDescent="0.2">
      <c r="A22" s="135"/>
      <c r="B22" s="135"/>
      <c r="C22" s="135"/>
      <c r="D22" s="135"/>
      <c r="E22" s="135"/>
      <c r="F22" s="135"/>
      <c r="G22" s="135"/>
      <c r="H22" s="135"/>
      <c r="I22" s="135"/>
      <c r="J22" s="135"/>
      <c r="K22" s="135"/>
      <c r="M22" s="136"/>
      <c r="N22" s="136"/>
      <c r="O22" s="136"/>
      <c r="P22" s="136"/>
      <c r="Q22" s="136"/>
      <c r="R22" s="136"/>
      <c r="S22" s="136"/>
      <c r="T22" s="136"/>
      <c r="U22" s="95"/>
      <c r="V22" s="95"/>
      <c r="W22" s="95"/>
      <c r="X22" s="95"/>
      <c r="Y22" s="95"/>
      <c r="Z22" s="95"/>
      <c r="AA22" s="95"/>
    </row>
    <row r="23" spans="1:28" ht="24" customHeight="1" x14ac:dyDescent="0.2">
      <c r="A23" s="135"/>
      <c r="B23" s="135"/>
      <c r="C23" s="135"/>
      <c r="D23" s="135"/>
      <c r="E23" s="135"/>
      <c r="F23" s="135"/>
      <c r="G23" s="135"/>
      <c r="H23" s="135"/>
      <c r="I23" s="135"/>
      <c r="J23" s="135"/>
      <c r="K23" s="135"/>
      <c r="M23" s="136"/>
      <c r="N23" s="136"/>
      <c r="O23" s="136"/>
      <c r="P23" s="136"/>
      <c r="Q23" s="136"/>
      <c r="R23" s="136"/>
      <c r="S23" s="136"/>
      <c r="T23" s="136"/>
      <c r="U23" s="95"/>
      <c r="V23" s="95"/>
      <c r="W23" s="95"/>
      <c r="X23" s="95"/>
      <c r="Y23" s="95"/>
      <c r="Z23" s="95"/>
      <c r="AA23" s="95"/>
    </row>
    <row r="24" spans="1:28" ht="13.5" customHeight="1" x14ac:dyDescent="0.2">
      <c r="A24" s="2"/>
      <c r="B24" s="2"/>
      <c r="C24" s="2"/>
      <c r="D24" s="2"/>
      <c r="E24" s="2"/>
      <c r="F24" s="2"/>
      <c r="G24" s="2"/>
      <c r="H24" s="2"/>
      <c r="I24" s="2"/>
      <c r="J24" s="2"/>
      <c r="K24" s="2"/>
      <c r="M24" s="3"/>
      <c r="N24" s="3"/>
      <c r="O24" s="3"/>
      <c r="P24" s="3"/>
      <c r="Q24" s="3"/>
      <c r="R24" s="3"/>
    </row>
    <row r="25" spans="1:28" ht="15" x14ac:dyDescent="0.25">
      <c r="A25" s="148" t="s">
        <v>16</v>
      </c>
      <c r="B25" s="148"/>
      <c r="C25" s="148"/>
      <c r="D25" s="148"/>
      <c r="E25" s="148"/>
      <c r="F25" s="148"/>
      <c r="G25" s="148"/>
      <c r="H25" s="149"/>
      <c r="I25" s="150"/>
      <c r="J25" s="150"/>
      <c r="K25" s="150"/>
      <c r="M25" s="172" t="s">
        <v>144</v>
      </c>
      <c r="N25" s="173"/>
      <c r="O25" s="173"/>
      <c r="P25" s="173"/>
      <c r="Q25" s="173"/>
      <c r="R25" s="173"/>
      <c r="S25" s="173"/>
      <c r="T25" s="173"/>
      <c r="U25" s="98" t="s">
        <v>121</v>
      </c>
      <c r="V25" s="99"/>
      <c r="W25" s="99"/>
      <c r="X25" s="99"/>
      <c r="Y25" s="99"/>
      <c r="Z25" s="99"/>
      <c r="AA25" s="99"/>
      <c r="AB25" s="99"/>
    </row>
    <row r="26" spans="1:28" ht="26.25" customHeight="1" x14ac:dyDescent="0.2">
      <c r="A26" s="4"/>
      <c r="B26" s="128" t="s">
        <v>2</v>
      </c>
      <c r="C26" s="130"/>
      <c r="D26" s="128" t="s">
        <v>3</v>
      </c>
      <c r="E26" s="129"/>
      <c r="F26" s="130"/>
      <c r="G26" s="124" t="s">
        <v>18</v>
      </c>
      <c r="H26" s="124" t="s">
        <v>10</v>
      </c>
      <c r="I26" s="128" t="s">
        <v>4</v>
      </c>
      <c r="J26" s="129"/>
      <c r="K26" s="130"/>
      <c r="M26" s="174" t="s">
        <v>211</v>
      </c>
      <c r="N26" s="175"/>
      <c r="O26" s="175"/>
      <c r="P26" s="175"/>
      <c r="Q26" s="175"/>
      <c r="R26" s="175"/>
      <c r="S26" s="175"/>
      <c r="T26" s="175"/>
      <c r="U26" s="99"/>
      <c r="V26" s="99"/>
      <c r="W26" s="99"/>
      <c r="X26" s="99"/>
      <c r="Y26" s="99"/>
      <c r="Z26" s="99"/>
      <c r="AA26" s="99"/>
      <c r="AB26" s="99"/>
    </row>
    <row r="27" spans="1:28" ht="14.25" customHeight="1" x14ac:dyDescent="0.2">
      <c r="A27" s="4"/>
      <c r="B27" s="5" t="s">
        <v>5</v>
      </c>
      <c r="C27" s="5" t="s">
        <v>6</v>
      </c>
      <c r="D27" s="5" t="s">
        <v>7</v>
      </c>
      <c r="E27" s="5" t="s">
        <v>8</v>
      </c>
      <c r="F27" s="5" t="s">
        <v>9</v>
      </c>
      <c r="G27" s="117"/>
      <c r="H27" s="117"/>
      <c r="I27" s="5" t="s">
        <v>11</v>
      </c>
      <c r="J27" s="5" t="s">
        <v>12</v>
      </c>
      <c r="K27" s="5" t="s">
        <v>13</v>
      </c>
      <c r="M27" s="175"/>
      <c r="N27" s="175"/>
      <c r="O27" s="175"/>
      <c r="P27" s="175"/>
      <c r="Q27" s="175"/>
      <c r="R27" s="175"/>
      <c r="S27" s="175"/>
      <c r="T27" s="175"/>
      <c r="U27" s="100"/>
      <c r="V27" s="100"/>
      <c r="W27" s="100"/>
      <c r="X27" s="100"/>
      <c r="Y27" s="100"/>
      <c r="Z27" s="100"/>
      <c r="AA27" s="100"/>
      <c r="AB27" s="100"/>
    </row>
    <row r="28" spans="1:28" ht="17.25" customHeight="1" x14ac:dyDescent="0.2">
      <c r="A28" s="6" t="s">
        <v>14</v>
      </c>
      <c r="B28" s="7">
        <v>14</v>
      </c>
      <c r="C28" s="7">
        <v>14</v>
      </c>
      <c r="D28" s="11">
        <v>3</v>
      </c>
      <c r="E28" s="11">
        <v>3</v>
      </c>
      <c r="F28" s="11">
        <v>2</v>
      </c>
      <c r="G28" s="11">
        <v>0</v>
      </c>
      <c r="H28" s="16" t="s">
        <v>212</v>
      </c>
      <c r="I28" s="11">
        <v>2</v>
      </c>
      <c r="J28" s="11">
        <v>1</v>
      </c>
      <c r="K28" s="11">
        <v>10</v>
      </c>
      <c r="M28" s="175"/>
      <c r="N28" s="175"/>
      <c r="O28" s="175"/>
      <c r="P28" s="175"/>
      <c r="Q28" s="175"/>
      <c r="R28" s="175"/>
      <c r="S28" s="175"/>
      <c r="T28" s="175"/>
      <c r="U28" s="86" t="str">
        <f t="shared" ref="U28" si="0">IF(SUM(B28:K28)=52,"Corect","Suma trebuie să fie 52")</f>
        <v>Suma trebuie să fie 52</v>
      </c>
      <c r="V28" s="86"/>
    </row>
    <row r="29" spans="1:28" ht="15" customHeight="1" x14ac:dyDescent="0.2">
      <c r="A29" s="6" t="s">
        <v>15</v>
      </c>
      <c r="B29" s="7">
        <v>14</v>
      </c>
      <c r="C29" s="7">
        <v>12</v>
      </c>
      <c r="D29" s="11">
        <v>3</v>
      </c>
      <c r="E29" s="11">
        <v>2</v>
      </c>
      <c r="F29" s="11">
        <v>2</v>
      </c>
      <c r="G29" s="11">
        <v>0</v>
      </c>
      <c r="H29" s="11">
        <v>5</v>
      </c>
      <c r="I29" s="11">
        <v>2</v>
      </c>
      <c r="J29" s="11">
        <v>1</v>
      </c>
      <c r="K29" s="11">
        <v>11</v>
      </c>
      <c r="M29" s="175"/>
      <c r="N29" s="175"/>
      <c r="O29" s="175"/>
      <c r="P29" s="175"/>
      <c r="Q29" s="175"/>
      <c r="R29" s="175"/>
      <c r="S29" s="175"/>
      <c r="T29" s="175"/>
      <c r="U29" s="86" t="str">
        <f t="shared" ref="U29" si="1">IF(SUM(B29:K29)=52,"Corect","Suma trebuie să fie 52")</f>
        <v>Corect</v>
      </c>
      <c r="V29" s="86"/>
    </row>
    <row r="30" spans="1:28" ht="15.75" customHeight="1" x14ac:dyDescent="0.2">
      <c r="A30" s="14" t="s">
        <v>214</v>
      </c>
      <c r="B30" s="13"/>
      <c r="C30" s="13"/>
      <c r="D30" s="13"/>
      <c r="E30" s="13"/>
      <c r="F30" s="13"/>
      <c r="G30" s="13"/>
      <c r="H30" s="13"/>
      <c r="I30" s="13"/>
      <c r="J30" s="13"/>
      <c r="K30" s="13"/>
      <c r="M30" s="32"/>
      <c r="N30" s="32"/>
      <c r="O30" s="32"/>
      <c r="P30" s="32"/>
      <c r="Q30" s="32"/>
      <c r="R30" s="32"/>
      <c r="S30" s="32"/>
      <c r="T30" s="32"/>
    </row>
    <row r="31" spans="1:28" ht="34.5" customHeight="1" x14ac:dyDescent="0.2">
      <c r="A31" s="1" t="s">
        <v>213</v>
      </c>
      <c r="M31" s="32"/>
      <c r="N31" s="32"/>
      <c r="O31" s="32"/>
      <c r="P31" s="32"/>
      <c r="Q31" s="32"/>
      <c r="R31" s="32"/>
      <c r="S31" s="32"/>
      <c r="T31" s="32"/>
    </row>
    <row r="32" spans="1:28" ht="17.25" customHeight="1" x14ac:dyDescent="0.2">
      <c r="A32" s="163" t="s">
        <v>21</v>
      </c>
      <c r="B32" s="164"/>
      <c r="C32" s="164"/>
      <c r="D32" s="164"/>
      <c r="E32" s="164"/>
      <c r="F32" s="164"/>
      <c r="G32" s="164"/>
      <c r="H32" s="164"/>
      <c r="I32" s="164"/>
      <c r="J32" s="164"/>
      <c r="K32" s="164"/>
      <c r="L32" s="164"/>
      <c r="M32" s="164"/>
      <c r="N32" s="164"/>
      <c r="O32" s="164"/>
      <c r="P32" s="164"/>
      <c r="Q32" s="164"/>
      <c r="R32" s="164"/>
      <c r="S32" s="164"/>
      <c r="T32" s="164"/>
    </row>
    <row r="33" spans="1:34" ht="20.25" hidden="1" customHeight="1" x14ac:dyDescent="0.2">
      <c r="N33" s="8"/>
      <c r="O33" s="9" t="s">
        <v>37</v>
      </c>
      <c r="P33" s="9" t="s">
        <v>38</v>
      </c>
      <c r="Q33" s="9" t="s">
        <v>39</v>
      </c>
      <c r="R33" s="9" t="s">
        <v>97</v>
      </c>
      <c r="S33" s="9" t="s">
        <v>98</v>
      </c>
      <c r="T33" s="9"/>
    </row>
    <row r="34" spans="1:34" ht="15.75" customHeight="1" x14ac:dyDescent="0.2">
      <c r="A34" s="134" t="s">
        <v>42</v>
      </c>
      <c r="B34" s="134"/>
      <c r="C34" s="134"/>
      <c r="D34" s="134"/>
      <c r="E34" s="134"/>
      <c r="F34" s="134"/>
      <c r="G34" s="134"/>
      <c r="H34" s="134"/>
      <c r="I34" s="134"/>
      <c r="J34" s="134"/>
      <c r="K34" s="134"/>
      <c r="L34" s="134"/>
      <c r="M34" s="134"/>
      <c r="N34" s="134"/>
      <c r="O34" s="134"/>
      <c r="P34" s="134"/>
      <c r="Q34" s="134"/>
      <c r="R34" s="134"/>
      <c r="S34" s="134"/>
      <c r="T34" s="134"/>
    </row>
    <row r="35" spans="1:34" ht="19.5" customHeight="1" x14ac:dyDescent="0.2">
      <c r="A35" s="170" t="s">
        <v>27</v>
      </c>
      <c r="B35" s="139" t="s">
        <v>26</v>
      </c>
      <c r="C35" s="140"/>
      <c r="D35" s="140"/>
      <c r="E35" s="140"/>
      <c r="F35" s="140"/>
      <c r="G35" s="140"/>
      <c r="H35" s="140"/>
      <c r="I35" s="141"/>
      <c r="J35" s="124" t="s">
        <v>40</v>
      </c>
      <c r="K35" s="111" t="s">
        <v>24</v>
      </c>
      <c r="L35" s="114"/>
      <c r="M35" s="115"/>
      <c r="N35" s="111" t="s">
        <v>41</v>
      </c>
      <c r="O35" s="167"/>
      <c r="P35" s="168"/>
      <c r="Q35" s="111" t="s">
        <v>23</v>
      </c>
      <c r="R35" s="114"/>
      <c r="S35" s="115"/>
      <c r="T35" s="116" t="s">
        <v>22</v>
      </c>
    </row>
    <row r="36" spans="1:34" ht="17.25" customHeight="1" x14ac:dyDescent="0.2">
      <c r="A36" s="171"/>
      <c r="B36" s="142"/>
      <c r="C36" s="143"/>
      <c r="D36" s="143"/>
      <c r="E36" s="143"/>
      <c r="F36" s="143"/>
      <c r="G36" s="143"/>
      <c r="H36" s="143"/>
      <c r="I36" s="144"/>
      <c r="J36" s="117"/>
      <c r="K36" s="5" t="s">
        <v>28</v>
      </c>
      <c r="L36" s="5" t="s">
        <v>29</v>
      </c>
      <c r="M36" s="5" t="s">
        <v>30</v>
      </c>
      <c r="N36" s="5" t="s">
        <v>34</v>
      </c>
      <c r="O36" s="5" t="s">
        <v>7</v>
      </c>
      <c r="P36" s="5" t="s">
        <v>31</v>
      </c>
      <c r="Q36" s="5" t="s">
        <v>32</v>
      </c>
      <c r="R36" s="5" t="s">
        <v>28</v>
      </c>
      <c r="S36" s="5" t="s">
        <v>33</v>
      </c>
      <c r="T36" s="117"/>
      <c r="U36" s="101" t="s">
        <v>120</v>
      </c>
      <c r="V36" s="102"/>
      <c r="W36" s="102"/>
      <c r="X36" s="102"/>
      <c r="Y36" s="102"/>
      <c r="Z36" s="102"/>
      <c r="AA36" s="102"/>
      <c r="AB36" s="102"/>
      <c r="AC36" s="102"/>
      <c r="AD36" s="102"/>
      <c r="AE36" s="102"/>
      <c r="AF36" s="102"/>
      <c r="AG36" s="102"/>
      <c r="AH36" s="102"/>
    </row>
    <row r="37" spans="1:34" ht="20.25" customHeight="1" x14ac:dyDescent="0.2">
      <c r="A37" s="33" t="s">
        <v>150</v>
      </c>
      <c r="B37" s="121" t="s">
        <v>151</v>
      </c>
      <c r="C37" s="122"/>
      <c r="D37" s="122"/>
      <c r="E37" s="122"/>
      <c r="F37" s="122"/>
      <c r="G37" s="122"/>
      <c r="H37" s="122"/>
      <c r="I37" s="123"/>
      <c r="J37" s="11">
        <v>6</v>
      </c>
      <c r="K37" s="11">
        <v>2</v>
      </c>
      <c r="L37" s="11">
        <v>1</v>
      </c>
      <c r="M37" s="11">
        <v>0</v>
      </c>
      <c r="N37" s="30">
        <f>K37+L37+M37</f>
        <v>3</v>
      </c>
      <c r="O37" s="34">
        <f>P37-N37</f>
        <v>8</v>
      </c>
      <c r="P37" s="34">
        <f>ROUND(PRODUCT(J37,25)/14,0)</f>
        <v>11</v>
      </c>
      <c r="Q37" s="35" t="s">
        <v>32</v>
      </c>
      <c r="R37" s="11"/>
      <c r="S37" s="11"/>
      <c r="T37" s="11" t="s">
        <v>98</v>
      </c>
      <c r="U37" s="103"/>
      <c r="V37" s="102"/>
      <c r="W37" s="102"/>
      <c r="X37" s="102"/>
      <c r="Y37" s="102"/>
      <c r="Z37" s="102"/>
      <c r="AA37" s="102"/>
      <c r="AB37" s="102"/>
      <c r="AC37" s="102"/>
      <c r="AD37" s="102"/>
      <c r="AE37" s="102"/>
      <c r="AF37" s="102"/>
      <c r="AG37" s="102"/>
      <c r="AH37" s="102"/>
    </row>
    <row r="38" spans="1:34" ht="27" customHeight="1" x14ac:dyDescent="0.2">
      <c r="A38" s="55" t="s">
        <v>152</v>
      </c>
      <c r="B38" s="118" t="s">
        <v>153</v>
      </c>
      <c r="C38" s="119"/>
      <c r="D38" s="119"/>
      <c r="E38" s="119"/>
      <c r="F38" s="119"/>
      <c r="G38" s="119"/>
      <c r="H38" s="119"/>
      <c r="I38" s="120"/>
      <c r="J38" s="11">
        <v>6</v>
      </c>
      <c r="K38" s="11">
        <v>2</v>
      </c>
      <c r="L38" s="11">
        <v>1</v>
      </c>
      <c r="M38" s="11">
        <v>0</v>
      </c>
      <c r="N38" s="30">
        <f t="shared" ref="N38:N41" si="2">K38+L38+M38</f>
        <v>3</v>
      </c>
      <c r="O38" s="34">
        <f t="shared" ref="O38:O41" si="3">P38-N38</f>
        <v>8</v>
      </c>
      <c r="P38" s="34">
        <f t="shared" ref="P38:P41" si="4">ROUND(PRODUCT(J38,25)/14,0)</f>
        <v>11</v>
      </c>
      <c r="Q38" s="35" t="s">
        <v>32</v>
      </c>
      <c r="R38" s="11"/>
      <c r="S38" s="11"/>
      <c r="T38" s="11" t="s">
        <v>98</v>
      </c>
    </row>
    <row r="39" spans="1:34" ht="25.5" customHeight="1" x14ac:dyDescent="0.2">
      <c r="A39" s="55" t="s">
        <v>154</v>
      </c>
      <c r="B39" s="118" t="s">
        <v>155</v>
      </c>
      <c r="C39" s="119"/>
      <c r="D39" s="119"/>
      <c r="E39" s="119"/>
      <c r="F39" s="119"/>
      <c r="G39" s="119"/>
      <c r="H39" s="119"/>
      <c r="I39" s="120"/>
      <c r="J39" s="11">
        <v>6</v>
      </c>
      <c r="K39" s="11">
        <v>2</v>
      </c>
      <c r="L39" s="11">
        <v>1</v>
      </c>
      <c r="M39" s="11">
        <v>0</v>
      </c>
      <c r="N39" s="30">
        <f t="shared" si="2"/>
        <v>3</v>
      </c>
      <c r="O39" s="34">
        <f t="shared" si="3"/>
        <v>8</v>
      </c>
      <c r="P39" s="34">
        <f t="shared" si="4"/>
        <v>11</v>
      </c>
      <c r="Q39" s="35" t="s">
        <v>32</v>
      </c>
      <c r="R39" s="11"/>
      <c r="S39" s="11"/>
      <c r="T39" s="11" t="s">
        <v>97</v>
      </c>
    </row>
    <row r="40" spans="1:34" ht="24" customHeight="1" x14ac:dyDescent="0.2">
      <c r="A40" s="33" t="s">
        <v>156</v>
      </c>
      <c r="B40" s="118" t="s">
        <v>157</v>
      </c>
      <c r="C40" s="119"/>
      <c r="D40" s="119"/>
      <c r="E40" s="119"/>
      <c r="F40" s="119"/>
      <c r="G40" s="119"/>
      <c r="H40" s="119"/>
      <c r="I40" s="120"/>
      <c r="J40" s="11">
        <v>6</v>
      </c>
      <c r="K40" s="11">
        <v>2</v>
      </c>
      <c r="L40" s="11">
        <v>1</v>
      </c>
      <c r="M40" s="11">
        <v>0</v>
      </c>
      <c r="N40" s="30">
        <f t="shared" si="2"/>
        <v>3</v>
      </c>
      <c r="O40" s="34">
        <f t="shared" si="3"/>
        <v>8</v>
      </c>
      <c r="P40" s="34">
        <f t="shared" si="4"/>
        <v>11</v>
      </c>
      <c r="Q40" s="35" t="s">
        <v>32</v>
      </c>
      <c r="R40" s="11"/>
      <c r="S40" s="11"/>
      <c r="T40" s="11" t="s">
        <v>97</v>
      </c>
    </row>
    <row r="41" spans="1:34" ht="16.5" customHeight="1" x14ac:dyDescent="0.2">
      <c r="A41" s="55" t="s">
        <v>158</v>
      </c>
      <c r="B41" s="121" t="s">
        <v>159</v>
      </c>
      <c r="C41" s="122"/>
      <c r="D41" s="122"/>
      <c r="E41" s="122"/>
      <c r="F41" s="122"/>
      <c r="G41" s="122"/>
      <c r="H41" s="122"/>
      <c r="I41" s="123"/>
      <c r="J41" s="11">
        <v>6</v>
      </c>
      <c r="K41" s="11">
        <v>2</v>
      </c>
      <c r="L41" s="11">
        <v>1</v>
      </c>
      <c r="M41" s="11">
        <v>0</v>
      </c>
      <c r="N41" s="30">
        <f t="shared" si="2"/>
        <v>3</v>
      </c>
      <c r="O41" s="34">
        <f t="shared" si="3"/>
        <v>8</v>
      </c>
      <c r="P41" s="34">
        <f t="shared" si="4"/>
        <v>11</v>
      </c>
      <c r="Q41" s="35"/>
      <c r="R41" s="11" t="s">
        <v>28</v>
      </c>
      <c r="S41" s="11"/>
      <c r="T41" s="11" t="s">
        <v>97</v>
      </c>
    </row>
    <row r="42" spans="1:34" x14ac:dyDescent="0.2">
      <c r="A42" s="29" t="s">
        <v>25</v>
      </c>
      <c r="B42" s="58"/>
      <c r="C42" s="59"/>
      <c r="D42" s="59"/>
      <c r="E42" s="59"/>
      <c r="F42" s="59"/>
      <c r="G42" s="59"/>
      <c r="H42" s="59"/>
      <c r="I42" s="60"/>
      <c r="J42" s="29">
        <f t="shared" ref="J42:P42" si="5">SUM(J37:J41)</f>
        <v>30</v>
      </c>
      <c r="K42" s="29">
        <f t="shared" si="5"/>
        <v>10</v>
      </c>
      <c r="L42" s="29">
        <f t="shared" si="5"/>
        <v>5</v>
      </c>
      <c r="M42" s="29">
        <f t="shared" si="5"/>
        <v>0</v>
      </c>
      <c r="N42" s="29">
        <f t="shared" si="5"/>
        <v>15</v>
      </c>
      <c r="O42" s="29">
        <f t="shared" si="5"/>
        <v>40</v>
      </c>
      <c r="P42" s="29">
        <f t="shared" si="5"/>
        <v>55</v>
      </c>
      <c r="Q42" s="29">
        <f>COUNTIF(Q37:Q41,"E")</f>
        <v>4</v>
      </c>
      <c r="R42" s="29">
        <f>COUNTIF(R37:R41,"C")</f>
        <v>1</v>
      </c>
      <c r="S42" s="29">
        <f>COUNTIF(S37:S41,"VP")</f>
        <v>0</v>
      </c>
      <c r="T42" s="36">
        <f>COUNTA(T37:T41)</f>
        <v>5</v>
      </c>
      <c r="U42" s="83" t="str">
        <f>IF(Q42&gt;=SUM(R42:S42),"Corect","E trebuie să fie cel puțin egal cu C+VP")</f>
        <v>Corect</v>
      </c>
      <c r="V42" s="84"/>
      <c r="W42" s="84"/>
    </row>
    <row r="43" spans="1:34" ht="18" customHeight="1" x14ac:dyDescent="0.2"/>
    <row r="44" spans="1:34" ht="15.75" customHeight="1" x14ac:dyDescent="0.2"/>
    <row r="45" spans="1:34" ht="15.75" customHeight="1" x14ac:dyDescent="0.2">
      <c r="A45" s="134" t="s">
        <v>43</v>
      </c>
      <c r="B45" s="134"/>
      <c r="C45" s="134"/>
      <c r="D45" s="134"/>
      <c r="E45" s="134"/>
      <c r="F45" s="134"/>
      <c r="G45" s="134"/>
      <c r="H45" s="134"/>
      <c r="I45" s="134"/>
      <c r="J45" s="134"/>
      <c r="K45" s="134"/>
      <c r="L45" s="134"/>
      <c r="M45" s="134"/>
      <c r="N45" s="134"/>
      <c r="O45" s="134"/>
      <c r="P45" s="134"/>
      <c r="Q45" s="134"/>
      <c r="R45" s="134"/>
      <c r="S45" s="134"/>
      <c r="T45" s="134"/>
    </row>
    <row r="46" spans="1:34" ht="18" customHeight="1" x14ac:dyDescent="0.2">
      <c r="A46" s="170" t="s">
        <v>27</v>
      </c>
      <c r="B46" s="139" t="s">
        <v>26</v>
      </c>
      <c r="C46" s="140"/>
      <c r="D46" s="140"/>
      <c r="E46" s="140"/>
      <c r="F46" s="140"/>
      <c r="G46" s="140"/>
      <c r="H46" s="140"/>
      <c r="I46" s="141"/>
      <c r="J46" s="124" t="s">
        <v>40</v>
      </c>
      <c r="K46" s="111" t="s">
        <v>24</v>
      </c>
      <c r="L46" s="114"/>
      <c r="M46" s="115"/>
      <c r="N46" s="111" t="s">
        <v>41</v>
      </c>
      <c r="O46" s="167"/>
      <c r="P46" s="168"/>
      <c r="Q46" s="111" t="s">
        <v>23</v>
      </c>
      <c r="R46" s="114"/>
      <c r="S46" s="115"/>
      <c r="T46" s="116" t="s">
        <v>22</v>
      </c>
    </row>
    <row r="47" spans="1:34" ht="12.75" customHeight="1" x14ac:dyDescent="0.2">
      <c r="A47" s="171"/>
      <c r="B47" s="142"/>
      <c r="C47" s="143"/>
      <c r="D47" s="143"/>
      <c r="E47" s="143"/>
      <c r="F47" s="143"/>
      <c r="G47" s="143"/>
      <c r="H47" s="143"/>
      <c r="I47" s="144"/>
      <c r="J47" s="117"/>
      <c r="K47" s="5" t="s">
        <v>28</v>
      </c>
      <c r="L47" s="5" t="s">
        <v>29</v>
      </c>
      <c r="M47" s="5" t="s">
        <v>30</v>
      </c>
      <c r="N47" s="5" t="s">
        <v>34</v>
      </c>
      <c r="O47" s="5" t="s">
        <v>7</v>
      </c>
      <c r="P47" s="5" t="s">
        <v>31</v>
      </c>
      <c r="Q47" s="5" t="s">
        <v>32</v>
      </c>
      <c r="R47" s="5" t="s">
        <v>28</v>
      </c>
      <c r="S47" s="5" t="s">
        <v>33</v>
      </c>
      <c r="T47" s="117"/>
    </row>
    <row r="48" spans="1:34" ht="23.25" customHeight="1" x14ac:dyDescent="0.2">
      <c r="A48" s="33" t="s">
        <v>160</v>
      </c>
      <c r="B48" s="118" t="s">
        <v>161</v>
      </c>
      <c r="C48" s="119"/>
      <c r="D48" s="119"/>
      <c r="E48" s="119"/>
      <c r="F48" s="119"/>
      <c r="G48" s="119"/>
      <c r="H48" s="119"/>
      <c r="I48" s="120"/>
      <c r="J48" s="11">
        <v>6</v>
      </c>
      <c r="K48" s="11">
        <v>2</v>
      </c>
      <c r="L48" s="11">
        <v>1</v>
      </c>
      <c r="M48" s="11">
        <v>0</v>
      </c>
      <c r="N48" s="30">
        <f>K48+L48+M48</f>
        <v>3</v>
      </c>
      <c r="O48" s="34">
        <f>P48-N48</f>
        <v>8</v>
      </c>
      <c r="P48" s="34">
        <f>ROUND(PRODUCT(J48,25)/14,0)</f>
        <v>11</v>
      </c>
      <c r="Q48" s="35" t="s">
        <v>32</v>
      </c>
      <c r="R48" s="11"/>
      <c r="S48" s="11"/>
      <c r="T48" s="11" t="s">
        <v>98</v>
      </c>
    </row>
    <row r="49" spans="1:23" ht="24" customHeight="1" x14ac:dyDescent="0.2">
      <c r="A49" s="55" t="s">
        <v>162</v>
      </c>
      <c r="B49" s="118" t="s">
        <v>169</v>
      </c>
      <c r="C49" s="119"/>
      <c r="D49" s="119"/>
      <c r="E49" s="119"/>
      <c r="F49" s="119"/>
      <c r="G49" s="119"/>
      <c r="H49" s="119"/>
      <c r="I49" s="120"/>
      <c r="J49" s="11">
        <v>6</v>
      </c>
      <c r="K49" s="11">
        <v>2</v>
      </c>
      <c r="L49" s="11">
        <v>1</v>
      </c>
      <c r="M49" s="11">
        <v>0</v>
      </c>
      <c r="N49" s="30">
        <f t="shared" ref="N49:N51" si="6">K49+L49+M49</f>
        <v>3</v>
      </c>
      <c r="O49" s="34">
        <f t="shared" ref="O49:O51" si="7">P49-N49</f>
        <v>8</v>
      </c>
      <c r="P49" s="34">
        <f t="shared" ref="P49:P51" si="8">ROUND(PRODUCT(J49,25)/14,0)</f>
        <v>11</v>
      </c>
      <c r="Q49" s="35" t="s">
        <v>32</v>
      </c>
      <c r="R49" s="11"/>
      <c r="S49" s="11"/>
      <c r="T49" s="11" t="s">
        <v>98</v>
      </c>
    </row>
    <row r="50" spans="1:23" ht="28.5" customHeight="1" x14ac:dyDescent="0.2">
      <c r="A50" s="55" t="s">
        <v>163</v>
      </c>
      <c r="B50" s="118" t="s">
        <v>164</v>
      </c>
      <c r="C50" s="119"/>
      <c r="D50" s="119"/>
      <c r="E50" s="119"/>
      <c r="F50" s="119"/>
      <c r="G50" s="119"/>
      <c r="H50" s="119"/>
      <c r="I50" s="120"/>
      <c r="J50" s="11">
        <v>6</v>
      </c>
      <c r="K50" s="11">
        <v>2</v>
      </c>
      <c r="L50" s="11">
        <v>1</v>
      </c>
      <c r="M50" s="11">
        <v>0</v>
      </c>
      <c r="N50" s="30">
        <f t="shared" si="6"/>
        <v>3</v>
      </c>
      <c r="O50" s="34">
        <f t="shared" si="7"/>
        <v>8</v>
      </c>
      <c r="P50" s="34">
        <f t="shared" si="8"/>
        <v>11</v>
      </c>
      <c r="Q50" s="35" t="s">
        <v>32</v>
      </c>
      <c r="R50" s="11"/>
      <c r="S50" s="11"/>
      <c r="T50" s="11" t="s">
        <v>97</v>
      </c>
    </row>
    <row r="51" spans="1:23" ht="27" customHeight="1" x14ac:dyDescent="0.2">
      <c r="A51" s="55" t="s">
        <v>165</v>
      </c>
      <c r="B51" s="118" t="s">
        <v>181</v>
      </c>
      <c r="C51" s="119"/>
      <c r="D51" s="119"/>
      <c r="E51" s="119"/>
      <c r="F51" s="119"/>
      <c r="G51" s="119"/>
      <c r="H51" s="119"/>
      <c r="I51" s="120"/>
      <c r="J51" s="11">
        <v>6</v>
      </c>
      <c r="K51" s="11">
        <v>0</v>
      </c>
      <c r="L51" s="11">
        <v>0</v>
      </c>
      <c r="M51" s="11">
        <v>4</v>
      </c>
      <c r="N51" s="30">
        <f t="shared" si="6"/>
        <v>4</v>
      </c>
      <c r="O51" s="34">
        <f t="shared" si="7"/>
        <v>7</v>
      </c>
      <c r="P51" s="34">
        <f t="shared" si="8"/>
        <v>11</v>
      </c>
      <c r="Q51" s="35"/>
      <c r="R51" s="11" t="s">
        <v>28</v>
      </c>
      <c r="S51" s="11"/>
      <c r="T51" s="11" t="s">
        <v>97</v>
      </c>
    </row>
    <row r="52" spans="1:23" x14ac:dyDescent="0.2">
      <c r="A52" s="55" t="s">
        <v>167</v>
      </c>
      <c r="B52" s="121" t="s">
        <v>168</v>
      </c>
      <c r="C52" s="122"/>
      <c r="D52" s="122"/>
      <c r="E52" s="122"/>
      <c r="F52" s="122"/>
      <c r="G52" s="122"/>
      <c r="H52" s="122"/>
      <c r="I52" s="123"/>
      <c r="J52" s="11">
        <v>6</v>
      </c>
      <c r="K52" s="11">
        <v>2</v>
      </c>
      <c r="L52" s="11">
        <v>1</v>
      </c>
      <c r="M52" s="11">
        <v>0</v>
      </c>
      <c r="N52" s="30">
        <f>K52+L52+M52</f>
        <v>3</v>
      </c>
      <c r="O52" s="34">
        <f>P52-N52</f>
        <v>8</v>
      </c>
      <c r="P52" s="34">
        <f>ROUND(PRODUCT(J52,25)/14,0)</f>
        <v>11</v>
      </c>
      <c r="Q52" s="35"/>
      <c r="R52" s="11" t="s">
        <v>28</v>
      </c>
      <c r="S52" s="11"/>
      <c r="T52" s="11" t="s">
        <v>97</v>
      </c>
    </row>
    <row r="53" spans="1:23" x14ac:dyDescent="0.2">
      <c r="A53" s="29" t="s">
        <v>25</v>
      </c>
      <c r="B53" s="79"/>
      <c r="C53" s="79"/>
      <c r="D53" s="79"/>
      <c r="E53" s="79"/>
      <c r="F53" s="79"/>
      <c r="G53" s="79"/>
      <c r="H53" s="79"/>
      <c r="I53" s="79"/>
      <c r="J53" s="29">
        <f t="shared" ref="J53:P53" si="9">SUM(J48:J52)</f>
        <v>30</v>
      </c>
      <c r="K53" s="29">
        <f t="shared" si="9"/>
        <v>8</v>
      </c>
      <c r="L53" s="29">
        <f t="shared" si="9"/>
        <v>4</v>
      </c>
      <c r="M53" s="29">
        <f t="shared" si="9"/>
        <v>4</v>
      </c>
      <c r="N53" s="29">
        <f t="shared" si="9"/>
        <v>16</v>
      </c>
      <c r="O53" s="29">
        <f t="shared" si="9"/>
        <v>39</v>
      </c>
      <c r="P53" s="29">
        <f t="shared" si="9"/>
        <v>55</v>
      </c>
      <c r="Q53" s="29">
        <f>COUNTIF(Q48:Q52,"E")</f>
        <v>3</v>
      </c>
      <c r="R53" s="29">
        <f>COUNTIF(R48:R52,"C")</f>
        <v>2</v>
      </c>
      <c r="S53" s="29">
        <f>COUNTIF(S48:S52,"VP")</f>
        <v>0</v>
      </c>
      <c r="T53" s="36">
        <f>COUNTA(T48:T52)</f>
        <v>5</v>
      </c>
      <c r="U53" s="83" t="str">
        <f>IF(Q53&gt;=SUM(R53:S53),"Corect","E trebuie să fie cel puțin egal cu C+VP")</f>
        <v>Corect</v>
      </c>
      <c r="V53" s="84"/>
      <c r="W53" s="84"/>
    </row>
    <row r="54" spans="1:23" ht="12.75" customHeight="1" x14ac:dyDescent="0.2">
      <c r="A54" s="178" t="s">
        <v>217</v>
      </c>
      <c r="B54" s="178"/>
      <c r="C54" s="178"/>
      <c r="D54" s="178"/>
      <c r="E54" s="178"/>
      <c r="F54" s="178"/>
      <c r="G54" s="178"/>
      <c r="H54" s="178"/>
      <c r="I54" s="178"/>
      <c r="J54" s="178"/>
      <c r="K54" s="178"/>
      <c r="L54" s="178"/>
      <c r="M54" s="178"/>
      <c r="N54" s="178"/>
      <c r="O54" s="178"/>
      <c r="P54" s="178"/>
      <c r="Q54" s="178"/>
      <c r="R54" s="178"/>
      <c r="S54" s="178"/>
      <c r="T54" s="178"/>
    </row>
    <row r="55" spans="1:23" ht="11.25" customHeight="1" x14ac:dyDescent="0.2">
      <c r="A55" s="178"/>
      <c r="B55" s="178"/>
      <c r="C55" s="178"/>
      <c r="D55" s="178"/>
      <c r="E55" s="178"/>
      <c r="F55" s="178"/>
      <c r="G55" s="178"/>
      <c r="H55" s="178"/>
      <c r="I55" s="178"/>
      <c r="J55" s="178"/>
      <c r="K55" s="178"/>
      <c r="L55" s="178"/>
      <c r="M55" s="178"/>
      <c r="N55" s="178"/>
      <c r="O55" s="178"/>
      <c r="P55" s="178"/>
      <c r="Q55" s="178"/>
      <c r="R55" s="178"/>
      <c r="S55" s="178"/>
      <c r="T55" s="178"/>
    </row>
    <row r="56" spans="1:23" ht="18" customHeight="1" x14ac:dyDescent="0.2">
      <c r="A56" s="176" t="s">
        <v>44</v>
      </c>
      <c r="B56" s="176"/>
      <c r="C56" s="176"/>
      <c r="D56" s="176"/>
      <c r="E56" s="176"/>
      <c r="F56" s="176"/>
      <c r="G56" s="176"/>
      <c r="H56" s="176"/>
      <c r="I56" s="176"/>
      <c r="J56" s="176"/>
      <c r="K56" s="176"/>
      <c r="L56" s="176"/>
      <c r="M56" s="176"/>
      <c r="N56" s="176"/>
      <c r="O56" s="176"/>
      <c r="P56" s="176"/>
      <c r="Q56" s="176"/>
      <c r="R56" s="176"/>
      <c r="S56" s="176"/>
      <c r="T56" s="176"/>
    </row>
    <row r="57" spans="1:23" ht="17.25" customHeight="1" x14ac:dyDescent="0.2">
      <c r="A57" s="124" t="s">
        <v>27</v>
      </c>
      <c r="B57" s="131" t="s">
        <v>26</v>
      </c>
      <c r="C57" s="132"/>
      <c r="D57" s="132"/>
      <c r="E57" s="132"/>
      <c r="F57" s="132"/>
      <c r="G57" s="132"/>
      <c r="H57" s="132"/>
      <c r="I57" s="133"/>
      <c r="J57" s="124" t="s">
        <v>40</v>
      </c>
      <c r="K57" s="111" t="s">
        <v>24</v>
      </c>
      <c r="L57" s="114"/>
      <c r="M57" s="115"/>
      <c r="N57" s="111" t="s">
        <v>41</v>
      </c>
      <c r="O57" s="112"/>
      <c r="P57" s="113"/>
      <c r="Q57" s="111" t="s">
        <v>23</v>
      </c>
      <c r="R57" s="114"/>
      <c r="S57" s="115"/>
      <c r="T57" s="116" t="s">
        <v>22</v>
      </c>
    </row>
    <row r="58" spans="1:23" ht="13.5" customHeight="1" x14ac:dyDescent="0.2">
      <c r="A58" s="117"/>
      <c r="B58" s="111"/>
      <c r="C58" s="114"/>
      <c r="D58" s="114"/>
      <c r="E58" s="114"/>
      <c r="F58" s="114"/>
      <c r="G58" s="114"/>
      <c r="H58" s="114"/>
      <c r="I58" s="115"/>
      <c r="J58" s="117"/>
      <c r="K58" s="5" t="s">
        <v>28</v>
      </c>
      <c r="L58" s="5" t="s">
        <v>29</v>
      </c>
      <c r="M58" s="5" t="s">
        <v>30</v>
      </c>
      <c r="N58" s="5" t="s">
        <v>34</v>
      </c>
      <c r="O58" s="5" t="s">
        <v>7</v>
      </c>
      <c r="P58" s="5" t="s">
        <v>31</v>
      </c>
      <c r="Q58" s="5" t="s">
        <v>32</v>
      </c>
      <c r="R58" s="5" t="s">
        <v>28</v>
      </c>
      <c r="S58" s="5" t="s">
        <v>33</v>
      </c>
      <c r="T58" s="117"/>
    </row>
    <row r="59" spans="1:23" ht="25.5" customHeight="1" x14ac:dyDescent="0.2">
      <c r="A59" s="55" t="s">
        <v>171</v>
      </c>
      <c r="B59" s="118" t="s">
        <v>172</v>
      </c>
      <c r="C59" s="119"/>
      <c r="D59" s="119"/>
      <c r="E59" s="119"/>
      <c r="F59" s="119"/>
      <c r="G59" s="119"/>
      <c r="H59" s="119"/>
      <c r="I59" s="120"/>
      <c r="J59" s="11">
        <v>6</v>
      </c>
      <c r="K59" s="11">
        <v>2</v>
      </c>
      <c r="L59" s="11">
        <v>1</v>
      </c>
      <c r="M59" s="11">
        <v>0</v>
      </c>
      <c r="N59" s="30">
        <f>K59+L59+M59</f>
        <v>3</v>
      </c>
      <c r="O59" s="34">
        <f>P59-N59</f>
        <v>8</v>
      </c>
      <c r="P59" s="34">
        <f>ROUND(PRODUCT(J59,25)/14,0)</f>
        <v>11</v>
      </c>
      <c r="Q59" s="35" t="s">
        <v>32</v>
      </c>
      <c r="R59" s="11"/>
      <c r="S59" s="11"/>
      <c r="T59" s="11" t="s">
        <v>97</v>
      </c>
    </row>
    <row r="60" spans="1:23" ht="31.5" customHeight="1" x14ac:dyDescent="0.2">
      <c r="A60" s="55" t="s">
        <v>173</v>
      </c>
      <c r="B60" s="121" t="s">
        <v>174</v>
      </c>
      <c r="C60" s="122"/>
      <c r="D60" s="122"/>
      <c r="E60" s="122"/>
      <c r="F60" s="122"/>
      <c r="G60" s="122"/>
      <c r="H60" s="122"/>
      <c r="I60" s="123"/>
      <c r="J60" s="11">
        <v>6</v>
      </c>
      <c r="K60" s="11">
        <v>2</v>
      </c>
      <c r="L60" s="11">
        <v>1</v>
      </c>
      <c r="M60" s="11">
        <v>0</v>
      </c>
      <c r="N60" s="30">
        <f t="shared" ref="N60:N63" si="10">K60+L60+M60</f>
        <v>3</v>
      </c>
      <c r="O60" s="34">
        <f t="shared" ref="O60:O63" si="11">P60-N60</f>
        <v>8</v>
      </c>
      <c r="P60" s="34">
        <f t="shared" ref="P60:P63" si="12">ROUND(PRODUCT(J60,25)/14,0)</f>
        <v>11</v>
      </c>
      <c r="Q60" s="35" t="s">
        <v>32</v>
      </c>
      <c r="R60" s="11"/>
      <c r="S60" s="11"/>
      <c r="T60" s="11" t="s">
        <v>97</v>
      </c>
    </row>
    <row r="61" spans="1:23" ht="23.25" customHeight="1" x14ac:dyDescent="0.2">
      <c r="A61" s="55" t="s">
        <v>175</v>
      </c>
      <c r="B61" s="118" t="s">
        <v>176</v>
      </c>
      <c r="C61" s="119"/>
      <c r="D61" s="119"/>
      <c r="E61" s="119"/>
      <c r="F61" s="119"/>
      <c r="G61" s="119"/>
      <c r="H61" s="119"/>
      <c r="I61" s="120"/>
      <c r="J61" s="11">
        <v>6</v>
      </c>
      <c r="K61" s="11">
        <v>1</v>
      </c>
      <c r="L61" s="11">
        <v>1</v>
      </c>
      <c r="M61" s="11">
        <v>0</v>
      </c>
      <c r="N61" s="30">
        <f t="shared" si="10"/>
        <v>2</v>
      </c>
      <c r="O61" s="34">
        <f t="shared" si="11"/>
        <v>9</v>
      </c>
      <c r="P61" s="34">
        <f t="shared" si="12"/>
        <v>11</v>
      </c>
      <c r="Q61" s="35" t="s">
        <v>32</v>
      </c>
      <c r="R61" s="11"/>
      <c r="S61" s="11"/>
      <c r="T61" s="11" t="s">
        <v>97</v>
      </c>
    </row>
    <row r="62" spans="1:23" ht="22.5" customHeight="1" x14ac:dyDescent="0.2">
      <c r="A62" s="55" t="s">
        <v>177</v>
      </c>
      <c r="B62" s="118" t="s">
        <v>178</v>
      </c>
      <c r="C62" s="119"/>
      <c r="D62" s="119"/>
      <c r="E62" s="119"/>
      <c r="F62" s="119"/>
      <c r="G62" s="119"/>
      <c r="H62" s="119"/>
      <c r="I62" s="120"/>
      <c r="J62" s="11">
        <v>6</v>
      </c>
      <c r="K62" s="11">
        <v>2</v>
      </c>
      <c r="L62" s="11">
        <v>1</v>
      </c>
      <c r="M62" s="11">
        <v>0</v>
      </c>
      <c r="N62" s="30">
        <f t="shared" si="10"/>
        <v>3</v>
      </c>
      <c r="O62" s="34">
        <f t="shared" si="11"/>
        <v>8</v>
      </c>
      <c r="P62" s="34">
        <f t="shared" si="12"/>
        <v>11</v>
      </c>
      <c r="Q62" s="35" t="s">
        <v>32</v>
      </c>
      <c r="R62" s="11"/>
      <c r="S62" s="11"/>
      <c r="T62" s="11" t="s">
        <v>97</v>
      </c>
    </row>
    <row r="63" spans="1:23" ht="14.25" customHeight="1" x14ac:dyDescent="0.2">
      <c r="A63" s="55" t="s">
        <v>179</v>
      </c>
      <c r="B63" s="121" t="s">
        <v>180</v>
      </c>
      <c r="C63" s="122"/>
      <c r="D63" s="122"/>
      <c r="E63" s="122"/>
      <c r="F63" s="122"/>
      <c r="G63" s="122"/>
      <c r="H63" s="122"/>
      <c r="I63" s="123"/>
      <c r="J63" s="11">
        <v>6</v>
      </c>
      <c r="K63" s="11">
        <v>2</v>
      </c>
      <c r="L63" s="11">
        <v>1</v>
      </c>
      <c r="M63" s="11">
        <v>0</v>
      </c>
      <c r="N63" s="30">
        <f t="shared" si="10"/>
        <v>3</v>
      </c>
      <c r="O63" s="34">
        <f t="shared" si="11"/>
        <v>8</v>
      </c>
      <c r="P63" s="34">
        <f t="shared" si="12"/>
        <v>11</v>
      </c>
      <c r="Q63" s="35"/>
      <c r="R63" s="11" t="s">
        <v>28</v>
      </c>
      <c r="S63" s="11"/>
      <c r="T63" s="11" t="s">
        <v>97</v>
      </c>
    </row>
    <row r="64" spans="1:23" x14ac:dyDescent="0.2">
      <c r="A64" s="29" t="s">
        <v>25</v>
      </c>
      <c r="B64" s="58"/>
      <c r="C64" s="59"/>
      <c r="D64" s="59"/>
      <c r="E64" s="59"/>
      <c r="F64" s="59"/>
      <c r="G64" s="59"/>
      <c r="H64" s="59"/>
      <c r="I64" s="60"/>
      <c r="J64" s="29">
        <f t="shared" ref="J64:P64" si="13">SUM(J59:J63)</f>
        <v>30</v>
      </c>
      <c r="K64" s="29">
        <f t="shared" si="13"/>
        <v>9</v>
      </c>
      <c r="L64" s="29">
        <f t="shared" si="13"/>
        <v>5</v>
      </c>
      <c r="M64" s="29">
        <f t="shared" si="13"/>
        <v>0</v>
      </c>
      <c r="N64" s="29">
        <f t="shared" si="13"/>
        <v>14</v>
      </c>
      <c r="O64" s="29">
        <f t="shared" si="13"/>
        <v>41</v>
      </c>
      <c r="P64" s="29">
        <f t="shared" si="13"/>
        <v>55</v>
      </c>
      <c r="Q64" s="29">
        <f>COUNTIF(Q59:Q63,"E")</f>
        <v>4</v>
      </c>
      <c r="R64" s="29">
        <f>COUNTIF(R59:R63,"C")</f>
        <v>1</v>
      </c>
      <c r="S64" s="29">
        <f>COUNTIF(S59:S63,"VP")</f>
        <v>0</v>
      </c>
      <c r="T64" s="36">
        <f>COUNTA(T59:T63)</f>
        <v>5</v>
      </c>
      <c r="U64" s="83" t="str">
        <f>IF(Q64&gt;=SUM(R64:S64),"Corect","E trebuie să fie cel puțin egal cu C+VP")</f>
        <v>Corect</v>
      </c>
      <c r="V64" s="84"/>
      <c r="W64" s="84"/>
    </row>
    <row r="65" spans="1:23" ht="21.75" customHeight="1" x14ac:dyDescent="0.2"/>
    <row r="66" spans="1:23" ht="18.75" customHeight="1" x14ac:dyDescent="0.2"/>
    <row r="67" spans="1:23" ht="15" customHeight="1" x14ac:dyDescent="0.2">
      <c r="A67" s="176" t="s">
        <v>45</v>
      </c>
      <c r="B67" s="176"/>
      <c r="C67" s="176"/>
      <c r="D67" s="176"/>
      <c r="E67" s="176"/>
      <c r="F67" s="176"/>
      <c r="G67" s="176"/>
      <c r="H67" s="176"/>
      <c r="I67" s="176"/>
      <c r="J67" s="176"/>
      <c r="K67" s="176"/>
      <c r="L67" s="176"/>
      <c r="M67" s="176"/>
      <c r="N67" s="176"/>
      <c r="O67" s="176"/>
      <c r="P67" s="176"/>
      <c r="Q67" s="176"/>
      <c r="R67" s="176"/>
      <c r="S67" s="176"/>
      <c r="T67" s="176"/>
    </row>
    <row r="68" spans="1:23" ht="13.5" customHeight="1" x14ac:dyDescent="0.2">
      <c r="A68" s="124" t="s">
        <v>27</v>
      </c>
      <c r="B68" s="131" t="s">
        <v>26</v>
      </c>
      <c r="C68" s="132"/>
      <c r="D68" s="132"/>
      <c r="E68" s="132"/>
      <c r="F68" s="132"/>
      <c r="G68" s="132"/>
      <c r="H68" s="132"/>
      <c r="I68" s="133"/>
      <c r="J68" s="124" t="s">
        <v>40</v>
      </c>
      <c r="K68" s="111" t="s">
        <v>24</v>
      </c>
      <c r="L68" s="114"/>
      <c r="M68" s="115"/>
      <c r="N68" s="111" t="s">
        <v>41</v>
      </c>
      <c r="O68" s="112"/>
      <c r="P68" s="113"/>
      <c r="Q68" s="111" t="s">
        <v>23</v>
      </c>
      <c r="R68" s="114"/>
      <c r="S68" s="115"/>
      <c r="T68" s="116" t="s">
        <v>22</v>
      </c>
    </row>
    <row r="69" spans="1:23" x14ac:dyDescent="0.2">
      <c r="A69" s="117"/>
      <c r="B69" s="111"/>
      <c r="C69" s="114"/>
      <c r="D69" s="114"/>
      <c r="E69" s="114"/>
      <c r="F69" s="114"/>
      <c r="G69" s="114"/>
      <c r="H69" s="114"/>
      <c r="I69" s="115"/>
      <c r="J69" s="117"/>
      <c r="K69" s="5" t="s">
        <v>28</v>
      </c>
      <c r="L69" s="5" t="s">
        <v>29</v>
      </c>
      <c r="M69" s="5" t="s">
        <v>30</v>
      </c>
      <c r="N69" s="5" t="s">
        <v>34</v>
      </c>
      <c r="O69" s="5" t="s">
        <v>7</v>
      </c>
      <c r="P69" s="5" t="s">
        <v>31</v>
      </c>
      <c r="Q69" s="5" t="s">
        <v>32</v>
      </c>
      <c r="R69" s="5" t="s">
        <v>28</v>
      </c>
      <c r="S69" s="5" t="s">
        <v>33</v>
      </c>
      <c r="T69" s="117"/>
    </row>
    <row r="70" spans="1:23" ht="24" customHeight="1" x14ac:dyDescent="0.2">
      <c r="A70" s="55" t="s">
        <v>182</v>
      </c>
      <c r="B70" s="118" t="s">
        <v>183</v>
      </c>
      <c r="C70" s="119"/>
      <c r="D70" s="119"/>
      <c r="E70" s="119"/>
      <c r="F70" s="119"/>
      <c r="G70" s="119"/>
      <c r="H70" s="119"/>
      <c r="I70" s="120"/>
      <c r="J70" s="11">
        <v>6</v>
      </c>
      <c r="K70" s="11">
        <v>2</v>
      </c>
      <c r="L70" s="11">
        <v>1</v>
      </c>
      <c r="M70" s="11">
        <v>0</v>
      </c>
      <c r="N70" s="30">
        <f>K70+L70+M70</f>
        <v>3</v>
      </c>
      <c r="O70" s="34">
        <f>P70-N70</f>
        <v>10</v>
      </c>
      <c r="P70" s="34">
        <f>ROUND(PRODUCT(J70,25)/12,0)</f>
        <v>13</v>
      </c>
      <c r="Q70" s="35" t="s">
        <v>32</v>
      </c>
      <c r="R70" s="11"/>
      <c r="S70" s="11"/>
      <c r="T70" s="11" t="s">
        <v>97</v>
      </c>
    </row>
    <row r="71" spans="1:23" ht="27.75" customHeight="1" x14ac:dyDescent="0.2">
      <c r="A71" s="55" t="s">
        <v>184</v>
      </c>
      <c r="B71" s="118" t="s">
        <v>185</v>
      </c>
      <c r="C71" s="119"/>
      <c r="D71" s="119"/>
      <c r="E71" s="119"/>
      <c r="F71" s="119"/>
      <c r="G71" s="119"/>
      <c r="H71" s="119"/>
      <c r="I71" s="120"/>
      <c r="J71" s="11">
        <v>6</v>
      </c>
      <c r="K71" s="11">
        <v>2</v>
      </c>
      <c r="L71" s="11">
        <v>1</v>
      </c>
      <c r="M71" s="11">
        <v>0</v>
      </c>
      <c r="N71" s="30">
        <f t="shared" ref="N71:N74" si="14">K71+L71+M71</f>
        <v>3</v>
      </c>
      <c r="O71" s="34">
        <f t="shared" ref="O71:O74" si="15">P71-N71</f>
        <v>10</v>
      </c>
      <c r="P71" s="34">
        <f t="shared" ref="P71:P74" si="16">ROUND(PRODUCT(J71,25)/12,0)</f>
        <v>13</v>
      </c>
      <c r="Q71" s="35" t="s">
        <v>32</v>
      </c>
      <c r="R71" s="11"/>
      <c r="S71" s="11"/>
      <c r="T71" s="11" t="s">
        <v>97</v>
      </c>
    </row>
    <row r="72" spans="1:23" ht="21" customHeight="1" x14ac:dyDescent="0.2">
      <c r="A72" s="55" t="s">
        <v>186</v>
      </c>
      <c r="B72" s="121" t="s">
        <v>187</v>
      </c>
      <c r="C72" s="122"/>
      <c r="D72" s="122"/>
      <c r="E72" s="122"/>
      <c r="F72" s="122"/>
      <c r="G72" s="122"/>
      <c r="H72" s="122"/>
      <c r="I72" s="123"/>
      <c r="J72" s="11">
        <v>6</v>
      </c>
      <c r="K72" s="11">
        <v>2</v>
      </c>
      <c r="L72" s="11">
        <v>0</v>
      </c>
      <c r="M72" s="11">
        <v>0</v>
      </c>
      <c r="N72" s="30">
        <f t="shared" si="14"/>
        <v>2</v>
      </c>
      <c r="O72" s="34">
        <f t="shared" si="15"/>
        <v>11</v>
      </c>
      <c r="P72" s="34">
        <f t="shared" si="16"/>
        <v>13</v>
      </c>
      <c r="Q72" s="35" t="s">
        <v>32</v>
      </c>
      <c r="R72" s="11"/>
      <c r="S72" s="11"/>
      <c r="T72" s="11" t="s">
        <v>97</v>
      </c>
    </row>
    <row r="73" spans="1:23" ht="24.75" customHeight="1" x14ac:dyDescent="0.2">
      <c r="A73" s="55" t="s">
        <v>188</v>
      </c>
      <c r="B73" s="118" t="s">
        <v>170</v>
      </c>
      <c r="C73" s="119"/>
      <c r="D73" s="119"/>
      <c r="E73" s="119"/>
      <c r="F73" s="119"/>
      <c r="G73" s="119"/>
      <c r="H73" s="119"/>
      <c r="I73" s="120"/>
      <c r="J73" s="11">
        <v>6</v>
      </c>
      <c r="K73" s="11">
        <v>0</v>
      </c>
      <c r="L73" s="11">
        <v>0</v>
      </c>
      <c r="M73" s="11">
        <v>4</v>
      </c>
      <c r="N73" s="30">
        <f t="shared" si="14"/>
        <v>4</v>
      </c>
      <c r="O73" s="34">
        <f t="shared" si="15"/>
        <v>9</v>
      </c>
      <c r="P73" s="34">
        <f t="shared" si="16"/>
        <v>13</v>
      </c>
      <c r="Q73" s="35"/>
      <c r="R73" s="11" t="s">
        <v>28</v>
      </c>
      <c r="S73" s="11"/>
      <c r="T73" s="11" t="s">
        <v>97</v>
      </c>
    </row>
    <row r="74" spans="1:23" ht="33" customHeight="1" x14ac:dyDescent="0.2">
      <c r="A74" s="55" t="s">
        <v>190</v>
      </c>
      <c r="B74" s="118" t="s">
        <v>189</v>
      </c>
      <c r="C74" s="119"/>
      <c r="D74" s="119"/>
      <c r="E74" s="119"/>
      <c r="F74" s="119"/>
      <c r="G74" s="119"/>
      <c r="H74" s="119"/>
      <c r="I74" s="120"/>
      <c r="J74" s="11">
        <v>6</v>
      </c>
      <c r="K74" s="11">
        <v>0</v>
      </c>
      <c r="L74" s="11">
        <v>0</v>
      </c>
      <c r="M74" s="11">
        <v>4</v>
      </c>
      <c r="N74" s="30">
        <f t="shared" si="14"/>
        <v>4</v>
      </c>
      <c r="O74" s="34">
        <f t="shared" si="15"/>
        <v>9</v>
      </c>
      <c r="P74" s="34">
        <f t="shared" si="16"/>
        <v>13</v>
      </c>
      <c r="Q74" s="35"/>
      <c r="R74" s="11" t="s">
        <v>28</v>
      </c>
      <c r="S74" s="11"/>
      <c r="T74" s="11" t="s">
        <v>97</v>
      </c>
    </row>
    <row r="75" spans="1:23" x14ac:dyDescent="0.2">
      <c r="A75" s="29" t="s">
        <v>25</v>
      </c>
      <c r="B75" s="58"/>
      <c r="C75" s="59"/>
      <c r="D75" s="59"/>
      <c r="E75" s="59"/>
      <c r="F75" s="59"/>
      <c r="G75" s="59"/>
      <c r="H75" s="59"/>
      <c r="I75" s="60"/>
      <c r="J75" s="29">
        <f t="shared" ref="J75:P75" si="17">SUM(J70:J74)</f>
        <v>30</v>
      </c>
      <c r="K75" s="29">
        <f t="shared" si="17"/>
        <v>6</v>
      </c>
      <c r="L75" s="29">
        <f t="shared" si="17"/>
        <v>2</v>
      </c>
      <c r="M75" s="29">
        <f t="shared" si="17"/>
        <v>8</v>
      </c>
      <c r="N75" s="29">
        <f t="shared" si="17"/>
        <v>16</v>
      </c>
      <c r="O75" s="29">
        <f t="shared" si="17"/>
        <v>49</v>
      </c>
      <c r="P75" s="29">
        <f t="shared" si="17"/>
        <v>65</v>
      </c>
      <c r="Q75" s="29">
        <f>COUNTIF(Q70:Q74,"E")</f>
        <v>3</v>
      </c>
      <c r="R75" s="29">
        <f>COUNTIF(R70:R74,"C")</f>
        <v>2</v>
      </c>
      <c r="S75" s="29">
        <f>COUNTIF(S70:S74,"VP")</f>
        <v>0</v>
      </c>
      <c r="T75" s="36">
        <f>COUNTA(T70:T74)</f>
        <v>5</v>
      </c>
      <c r="U75" s="83" t="str">
        <f>IF(Q75&gt;=SUM(R75:S75),"Corect","E trebuie să fie cel puțin egal cu C+VP")</f>
        <v>Corect</v>
      </c>
      <c r="V75" s="84"/>
      <c r="W75" s="84"/>
    </row>
    <row r="76" spans="1:23" x14ac:dyDescent="0.2">
      <c r="A76" s="179" t="s">
        <v>218</v>
      </c>
      <c r="B76" s="179"/>
      <c r="C76" s="179"/>
      <c r="D76" s="179"/>
      <c r="E76" s="179"/>
      <c r="F76" s="179"/>
      <c r="G76" s="179"/>
      <c r="H76" s="179"/>
      <c r="I76" s="179"/>
      <c r="J76" s="179"/>
      <c r="K76" s="179"/>
      <c r="L76" s="179"/>
      <c r="M76" s="179"/>
      <c r="N76" s="179"/>
      <c r="O76" s="179"/>
      <c r="P76" s="179"/>
      <c r="Q76" s="179"/>
      <c r="R76" s="179"/>
      <c r="S76" s="179"/>
      <c r="T76" s="179"/>
    </row>
    <row r="77" spans="1:23" x14ac:dyDescent="0.2">
      <c r="A77" s="56" t="s">
        <v>219</v>
      </c>
    </row>
    <row r="78" spans="1:23" x14ac:dyDescent="0.2">
      <c r="A78" s="27"/>
      <c r="B78" s="27"/>
      <c r="C78" s="27"/>
      <c r="D78" s="27"/>
      <c r="E78" s="27"/>
      <c r="F78" s="27"/>
      <c r="G78" s="27"/>
      <c r="H78" s="27"/>
      <c r="I78" s="27"/>
      <c r="J78" s="27"/>
      <c r="K78" s="27"/>
      <c r="L78" s="27"/>
      <c r="M78" s="27"/>
      <c r="N78" s="27"/>
      <c r="O78" s="27"/>
      <c r="P78" s="27"/>
      <c r="Q78" s="27"/>
      <c r="R78" s="27"/>
      <c r="S78" s="27"/>
      <c r="T78" s="28"/>
    </row>
    <row r="79" spans="1:23" ht="19.5" customHeight="1" x14ac:dyDescent="0.2">
      <c r="A79" s="177" t="s">
        <v>46</v>
      </c>
      <c r="B79" s="177"/>
      <c r="C79" s="177"/>
      <c r="D79" s="177"/>
      <c r="E79" s="177"/>
      <c r="F79" s="177"/>
      <c r="G79" s="177"/>
      <c r="H79" s="177"/>
      <c r="I79" s="177"/>
      <c r="J79" s="177"/>
      <c r="K79" s="177"/>
      <c r="L79" s="177"/>
      <c r="M79" s="177"/>
      <c r="N79" s="177"/>
      <c r="O79" s="177"/>
      <c r="P79" s="177"/>
      <c r="Q79" s="177"/>
      <c r="R79" s="177"/>
      <c r="S79" s="177"/>
      <c r="T79" s="177"/>
    </row>
    <row r="80" spans="1:23" ht="27.75" customHeight="1" x14ac:dyDescent="0.2">
      <c r="A80" s="124" t="s">
        <v>27</v>
      </c>
      <c r="B80" s="131" t="s">
        <v>26</v>
      </c>
      <c r="C80" s="132"/>
      <c r="D80" s="132"/>
      <c r="E80" s="132"/>
      <c r="F80" s="132"/>
      <c r="G80" s="132"/>
      <c r="H80" s="132"/>
      <c r="I80" s="133"/>
      <c r="J80" s="124" t="s">
        <v>40</v>
      </c>
      <c r="K80" s="176" t="s">
        <v>24</v>
      </c>
      <c r="L80" s="176"/>
      <c r="M80" s="176"/>
      <c r="N80" s="176" t="s">
        <v>41</v>
      </c>
      <c r="O80" s="193"/>
      <c r="P80" s="193"/>
      <c r="Q80" s="176" t="s">
        <v>23</v>
      </c>
      <c r="R80" s="176"/>
      <c r="S80" s="176"/>
      <c r="T80" s="176" t="s">
        <v>22</v>
      </c>
    </row>
    <row r="81" spans="1:20" ht="12.75" customHeight="1" x14ac:dyDescent="0.2">
      <c r="A81" s="117"/>
      <c r="B81" s="111"/>
      <c r="C81" s="114"/>
      <c r="D81" s="114"/>
      <c r="E81" s="114"/>
      <c r="F81" s="114"/>
      <c r="G81" s="114"/>
      <c r="H81" s="114"/>
      <c r="I81" s="115"/>
      <c r="J81" s="117"/>
      <c r="K81" s="5" t="s">
        <v>28</v>
      </c>
      <c r="L81" s="5" t="s">
        <v>29</v>
      </c>
      <c r="M81" s="5" t="s">
        <v>30</v>
      </c>
      <c r="N81" s="5" t="s">
        <v>34</v>
      </c>
      <c r="O81" s="5" t="s">
        <v>7</v>
      </c>
      <c r="P81" s="5" t="s">
        <v>31</v>
      </c>
      <c r="Q81" s="5" t="s">
        <v>32</v>
      </c>
      <c r="R81" s="5" t="s">
        <v>28</v>
      </c>
      <c r="S81" s="5" t="s">
        <v>33</v>
      </c>
      <c r="T81" s="176"/>
    </row>
    <row r="82" spans="1:20" x14ac:dyDescent="0.2">
      <c r="A82" s="128" t="s">
        <v>205</v>
      </c>
      <c r="B82" s="129"/>
      <c r="C82" s="129"/>
      <c r="D82" s="129"/>
      <c r="E82" s="129"/>
      <c r="F82" s="129"/>
      <c r="G82" s="129"/>
      <c r="H82" s="129"/>
      <c r="I82" s="129"/>
      <c r="J82" s="129"/>
      <c r="K82" s="129"/>
      <c r="L82" s="129"/>
      <c r="M82" s="129"/>
      <c r="N82" s="129"/>
      <c r="O82" s="129"/>
      <c r="P82" s="129"/>
      <c r="Q82" s="129"/>
      <c r="R82" s="129"/>
      <c r="S82" s="129"/>
      <c r="T82" s="130"/>
    </row>
    <row r="83" spans="1:20" x14ac:dyDescent="0.2">
      <c r="A83" s="37" t="s">
        <v>191</v>
      </c>
      <c r="B83" s="108" t="s">
        <v>192</v>
      </c>
      <c r="C83" s="109"/>
      <c r="D83" s="109"/>
      <c r="E83" s="109"/>
      <c r="F83" s="109"/>
      <c r="G83" s="109"/>
      <c r="H83" s="109"/>
      <c r="I83" s="110"/>
      <c r="J83" s="12">
        <v>6</v>
      </c>
      <c r="K83" s="12">
        <v>2</v>
      </c>
      <c r="L83" s="12">
        <v>1</v>
      </c>
      <c r="M83" s="12">
        <v>0</v>
      </c>
      <c r="N83" s="34">
        <f>K83+L83+M83</f>
        <v>3</v>
      </c>
      <c r="O83" s="34">
        <f>P83-N83</f>
        <v>8</v>
      </c>
      <c r="P83" s="34">
        <f>ROUND(PRODUCT(J83,25)/14,0)</f>
        <v>11</v>
      </c>
      <c r="Q83" s="12"/>
      <c r="R83" s="12" t="s">
        <v>28</v>
      </c>
      <c r="S83" s="12"/>
      <c r="T83" s="11" t="s">
        <v>97</v>
      </c>
    </row>
    <row r="84" spans="1:20" ht="26.25" customHeight="1" x14ac:dyDescent="0.2">
      <c r="A84" s="37"/>
      <c r="B84" s="108" t="s">
        <v>193</v>
      </c>
      <c r="C84" s="109"/>
      <c r="D84" s="109"/>
      <c r="E84" s="109"/>
      <c r="F84" s="109"/>
      <c r="G84" s="109"/>
      <c r="H84" s="109"/>
      <c r="I84" s="110"/>
      <c r="J84" s="12">
        <v>6</v>
      </c>
      <c r="K84" s="12">
        <v>2</v>
      </c>
      <c r="L84" s="12">
        <v>1</v>
      </c>
      <c r="M84" s="12">
        <v>0</v>
      </c>
      <c r="N84" s="34">
        <f t="shared" ref="N84:N92" si="18">K84+L84+M84</f>
        <v>3</v>
      </c>
      <c r="O84" s="34">
        <f t="shared" ref="O84:O92" si="19">P84-N84</f>
        <v>8</v>
      </c>
      <c r="P84" s="34">
        <f t="shared" ref="P84:P87" si="20">ROUND(PRODUCT(J84,25)/14,0)</f>
        <v>11</v>
      </c>
      <c r="Q84" s="12"/>
      <c r="R84" s="12" t="s">
        <v>28</v>
      </c>
      <c r="S84" s="12"/>
      <c r="T84" s="11" t="s">
        <v>97</v>
      </c>
    </row>
    <row r="85" spans="1:20" x14ac:dyDescent="0.2">
      <c r="A85" s="125" t="s">
        <v>206</v>
      </c>
      <c r="B85" s="126"/>
      <c r="C85" s="126"/>
      <c r="D85" s="126"/>
      <c r="E85" s="126"/>
      <c r="F85" s="126"/>
      <c r="G85" s="126"/>
      <c r="H85" s="126"/>
      <c r="I85" s="126"/>
      <c r="J85" s="126"/>
      <c r="K85" s="126"/>
      <c r="L85" s="126"/>
      <c r="M85" s="126"/>
      <c r="N85" s="126"/>
      <c r="O85" s="126"/>
      <c r="P85" s="126"/>
      <c r="Q85" s="126"/>
      <c r="R85" s="126"/>
      <c r="S85" s="126"/>
      <c r="T85" s="127"/>
    </row>
    <row r="86" spans="1:20" x14ac:dyDescent="0.2">
      <c r="A86" s="37" t="s">
        <v>194</v>
      </c>
      <c r="B86" s="108" t="s">
        <v>195</v>
      </c>
      <c r="C86" s="109"/>
      <c r="D86" s="109"/>
      <c r="E86" s="109"/>
      <c r="F86" s="109"/>
      <c r="G86" s="109"/>
      <c r="H86" s="109"/>
      <c r="I86" s="110"/>
      <c r="J86" s="12">
        <v>6</v>
      </c>
      <c r="K86" s="12">
        <v>2</v>
      </c>
      <c r="L86" s="12">
        <v>1</v>
      </c>
      <c r="M86" s="12">
        <v>0</v>
      </c>
      <c r="N86" s="34">
        <f t="shared" si="18"/>
        <v>3</v>
      </c>
      <c r="O86" s="34">
        <f t="shared" si="19"/>
        <v>8</v>
      </c>
      <c r="P86" s="34">
        <f t="shared" si="20"/>
        <v>11</v>
      </c>
      <c r="Q86" s="12"/>
      <c r="R86" s="12" t="s">
        <v>28</v>
      </c>
      <c r="S86" s="12"/>
      <c r="T86" s="11" t="s">
        <v>97</v>
      </c>
    </row>
    <row r="87" spans="1:20" ht="25.5" customHeight="1" x14ac:dyDescent="0.2">
      <c r="A87" s="37" t="s">
        <v>196</v>
      </c>
      <c r="B87" s="108" t="s">
        <v>197</v>
      </c>
      <c r="C87" s="109"/>
      <c r="D87" s="109"/>
      <c r="E87" s="109"/>
      <c r="F87" s="109"/>
      <c r="G87" s="109"/>
      <c r="H87" s="109"/>
      <c r="I87" s="110"/>
      <c r="J87" s="12">
        <v>6</v>
      </c>
      <c r="K87" s="12">
        <v>2</v>
      </c>
      <c r="L87" s="12">
        <v>1</v>
      </c>
      <c r="M87" s="12">
        <v>0</v>
      </c>
      <c r="N87" s="34">
        <f t="shared" si="18"/>
        <v>3</v>
      </c>
      <c r="O87" s="34">
        <f t="shared" si="19"/>
        <v>8</v>
      </c>
      <c r="P87" s="34">
        <f t="shared" si="20"/>
        <v>11</v>
      </c>
      <c r="Q87" s="12"/>
      <c r="R87" s="12" t="s">
        <v>28</v>
      </c>
      <c r="S87" s="12"/>
      <c r="T87" s="11" t="s">
        <v>97</v>
      </c>
    </row>
    <row r="88" spans="1:20" ht="30.75" customHeight="1" x14ac:dyDescent="0.2">
      <c r="A88" s="37" t="s">
        <v>204</v>
      </c>
      <c r="B88" s="108" t="s">
        <v>166</v>
      </c>
      <c r="C88" s="109"/>
      <c r="D88" s="109"/>
      <c r="E88" s="109"/>
      <c r="F88" s="109"/>
      <c r="G88" s="109"/>
      <c r="H88" s="109"/>
      <c r="I88" s="110"/>
      <c r="J88" s="12">
        <v>6</v>
      </c>
      <c r="K88" s="12">
        <v>2</v>
      </c>
      <c r="L88" s="12">
        <v>1</v>
      </c>
      <c r="M88" s="12">
        <v>0</v>
      </c>
      <c r="N88" s="34">
        <f t="shared" ref="N88:N90" si="21">K88+L88+M88</f>
        <v>3</v>
      </c>
      <c r="O88" s="34">
        <f t="shared" ref="O88:O90" si="22">P88-N88</f>
        <v>8</v>
      </c>
      <c r="P88" s="34">
        <f t="shared" ref="P88:P90" si="23">ROUND(PRODUCT(J88,25)/14,0)</f>
        <v>11</v>
      </c>
      <c r="Q88" s="12"/>
      <c r="R88" s="12" t="s">
        <v>28</v>
      </c>
      <c r="S88" s="12"/>
      <c r="T88" s="11" t="s">
        <v>97</v>
      </c>
    </row>
    <row r="89" spans="1:20" ht="24" customHeight="1" x14ac:dyDescent="0.2">
      <c r="A89" s="37" t="s">
        <v>202</v>
      </c>
      <c r="B89" s="108" t="s">
        <v>203</v>
      </c>
      <c r="C89" s="109"/>
      <c r="D89" s="109"/>
      <c r="E89" s="109"/>
      <c r="F89" s="109"/>
      <c r="G89" s="109"/>
      <c r="H89" s="109"/>
      <c r="I89" s="110"/>
      <c r="J89" s="12">
        <v>6</v>
      </c>
      <c r="K89" s="12">
        <v>2</v>
      </c>
      <c r="L89" s="12">
        <v>1</v>
      </c>
      <c r="M89" s="12">
        <v>0</v>
      </c>
      <c r="N89" s="34">
        <f t="shared" si="21"/>
        <v>3</v>
      </c>
      <c r="O89" s="34">
        <f t="shared" si="22"/>
        <v>8</v>
      </c>
      <c r="P89" s="34">
        <f t="shared" si="23"/>
        <v>11</v>
      </c>
      <c r="Q89" s="12"/>
      <c r="R89" s="12" t="s">
        <v>28</v>
      </c>
      <c r="S89" s="12"/>
      <c r="T89" s="11" t="s">
        <v>97</v>
      </c>
    </row>
    <row r="90" spans="1:20" ht="28.5" customHeight="1" x14ac:dyDescent="0.2">
      <c r="A90" s="37"/>
      <c r="B90" s="108" t="s">
        <v>193</v>
      </c>
      <c r="C90" s="109"/>
      <c r="D90" s="109"/>
      <c r="E90" s="109"/>
      <c r="F90" s="109"/>
      <c r="G90" s="109"/>
      <c r="H90" s="109"/>
      <c r="I90" s="110"/>
      <c r="J90" s="12">
        <v>6</v>
      </c>
      <c r="K90" s="12">
        <v>2</v>
      </c>
      <c r="L90" s="12">
        <v>1</v>
      </c>
      <c r="M90" s="12">
        <v>0</v>
      </c>
      <c r="N90" s="34">
        <f t="shared" si="21"/>
        <v>3</v>
      </c>
      <c r="O90" s="34">
        <f t="shared" si="22"/>
        <v>8</v>
      </c>
      <c r="P90" s="34">
        <f t="shared" si="23"/>
        <v>11</v>
      </c>
      <c r="Q90" s="12"/>
      <c r="R90" s="12" t="s">
        <v>28</v>
      </c>
      <c r="S90" s="12"/>
      <c r="T90" s="11" t="s">
        <v>97</v>
      </c>
    </row>
    <row r="91" spans="1:20" ht="34.5" customHeight="1" x14ac:dyDescent="0.2">
      <c r="A91" s="125" t="s">
        <v>207</v>
      </c>
      <c r="B91" s="126"/>
      <c r="C91" s="126"/>
      <c r="D91" s="126"/>
      <c r="E91" s="126"/>
      <c r="F91" s="126"/>
      <c r="G91" s="126"/>
      <c r="H91" s="126"/>
      <c r="I91" s="126"/>
      <c r="J91" s="126"/>
      <c r="K91" s="126"/>
      <c r="L91" s="126"/>
      <c r="M91" s="126"/>
      <c r="N91" s="126"/>
      <c r="O91" s="126"/>
      <c r="P91" s="126"/>
      <c r="Q91" s="126"/>
      <c r="R91" s="126"/>
      <c r="S91" s="126"/>
      <c r="T91" s="127"/>
    </row>
    <row r="92" spans="1:20" ht="28.5" customHeight="1" x14ac:dyDescent="0.2">
      <c r="A92" s="37" t="s">
        <v>198</v>
      </c>
      <c r="B92" s="108" t="s">
        <v>199</v>
      </c>
      <c r="C92" s="109"/>
      <c r="D92" s="109"/>
      <c r="E92" s="109"/>
      <c r="F92" s="109"/>
      <c r="G92" s="109"/>
      <c r="H92" s="109"/>
      <c r="I92" s="110"/>
      <c r="J92" s="12">
        <v>6</v>
      </c>
      <c r="K92" s="12">
        <v>2</v>
      </c>
      <c r="L92" s="12">
        <v>1</v>
      </c>
      <c r="M92" s="12">
        <v>0</v>
      </c>
      <c r="N92" s="34">
        <f t="shared" si="18"/>
        <v>3</v>
      </c>
      <c r="O92" s="34">
        <f t="shared" si="19"/>
        <v>8</v>
      </c>
      <c r="P92" s="34">
        <f t="shared" ref="P92:P95" si="24">ROUND(PRODUCT(J92,25)/14,0)</f>
        <v>11</v>
      </c>
      <c r="Q92" s="12"/>
      <c r="R92" s="12" t="s">
        <v>28</v>
      </c>
      <c r="S92" s="12"/>
      <c r="T92" s="11" t="s">
        <v>97</v>
      </c>
    </row>
    <row r="93" spans="1:20" ht="63.75" customHeight="1" x14ac:dyDescent="0.2">
      <c r="A93" s="37" t="s">
        <v>200</v>
      </c>
      <c r="B93" s="108" t="s">
        <v>201</v>
      </c>
      <c r="C93" s="109"/>
      <c r="D93" s="109"/>
      <c r="E93" s="109"/>
      <c r="F93" s="109"/>
      <c r="G93" s="109"/>
      <c r="H93" s="109"/>
      <c r="I93" s="110"/>
      <c r="J93" s="12">
        <v>6</v>
      </c>
      <c r="K93" s="12">
        <v>2</v>
      </c>
      <c r="L93" s="12">
        <v>1</v>
      </c>
      <c r="M93" s="12">
        <v>0</v>
      </c>
      <c r="N93" s="34">
        <f t="shared" ref="N93:N95" si="25">K93+L93+M93</f>
        <v>3</v>
      </c>
      <c r="O93" s="34">
        <f t="shared" ref="O93:O95" si="26">P93-N93</f>
        <v>8</v>
      </c>
      <c r="P93" s="34">
        <f t="shared" si="24"/>
        <v>11</v>
      </c>
      <c r="Q93" s="12"/>
      <c r="R93" s="12" t="s">
        <v>28</v>
      </c>
      <c r="S93" s="12"/>
      <c r="T93" s="11" t="s">
        <v>97</v>
      </c>
    </row>
    <row r="94" spans="1:20" ht="26.25" customHeight="1" x14ac:dyDescent="0.2">
      <c r="A94" s="37"/>
      <c r="B94" s="108" t="s">
        <v>193</v>
      </c>
      <c r="C94" s="109"/>
      <c r="D94" s="109"/>
      <c r="E94" s="109"/>
      <c r="F94" s="109"/>
      <c r="G94" s="109"/>
      <c r="H94" s="109"/>
      <c r="I94" s="110"/>
      <c r="J94" s="12">
        <v>6</v>
      </c>
      <c r="K94" s="12">
        <v>2</v>
      </c>
      <c r="L94" s="12">
        <v>1</v>
      </c>
      <c r="M94" s="12">
        <v>0</v>
      </c>
      <c r="N94" s="34">
        <f t="shared" si="25"/>
        <v>3</v>
      </c>
      <c r="O94" s="34">
        <f t="shared" si="26"/>
        <v>8</v>
      </c>
      <c r="P94" s="34">
        <f t="shared" si="24"/>
        <v>11</v>
      </c>
      <c r="Q94" s="12"/>
      <c r="R94" s="12" t="s">
        <v>28</v>
      </c>
      <c r="S94" s="12"/>
      <c r="T94" s="11" t="s">
        <v>97</v>
      </c>
    </row>
    <row r="95" spans="1:20" hidden="1" x14ac:dyDescent="0.2">
      <c r="A95" s="37" t="s">
        <v>202</v>
      </c>
      <c r="B95" s="108" t="s">
        <v>203</v>
      </c>
      <c r="C95" s="109"/>
      <c r="D95" s="109"/>
      <c r="E95" s="109"/>
      <c r="F95" s="109"/>
      <c r="G95" s="109"/>
      <c r="H95" s="109"/>
      <c r="I95" s="110"/>
      <c r="J95" s="12">
        <v>6</v>
      </c>
      <c r="K95" s="12">
        <v>2</v>
      </c>
      <c r="L95" s="12">
        <v>1</v>
      </c>
      <c r="M95" s="12">
        <v>0</v>
      </c>
      <c r="N95" s="34">
        <f t="shared" si="25"/>
        <v>3</v>
      </c>
      <c r="O95" s="34">
        <f t="shared" si="26"/>
        <v>8</v>
      </c>
      <c r="P95" s="34">
        <f t="shared" si="24"/>
        <v>11</v>
      </c>
      <c r="Q95" s="12"/>
      <c r="R95" s="12" t="s">
        <v>28</v>
      </c>
      <c r="S95" s="12"/>
      <c r="T95" s="11" t="s">
        <v>97</v>
      </c>
    </row>
    <row r="96" spans="1:20" hidden="1" x14ac:dyDescent="0.2">
      <c r="A96" s="125" t="s">
        <v>95</v>
      </c>
      <c r="B96" s="126"/>
      <c r="C96" s="126"/>
      <c r="D96" s="126"/>
      <c r="E96" s="126"/>
      <c r="F96" s="126"/>
      <c r="G96" s="126"/>
      <c r="H96" s="126"/>
      <c r="I96" s="126"/>
      <c r="J96" s="126"/>
      <c r="K96" s="126"/>
      <c r="L96" s="126"/>
      <c r="M96" s="126"/>
      <c r="N96" s="126"/>
      <c r="O96" s="126"/>
      <c r="P96" s="126"/>
      <c r="Q96" s="126"/>
      <c r="R96" s="126"/>
      <c r="S96" s="126"/>
      <c r="T96" s="127"/>
    </row>
    <row r="97" spans="1:34" hidden="1" x14ac:dyDescent="0.2">
      <c r="A97" s="37"/>
      <c r="B97" s="180"/>
      <c r="C97" s="180"/>
      <c r="D97" s="180"/>
      <c r="E97" s="180"/>
      <c r="F97" s="180"/>
      <c r="G97" s="180"/>
      <c r="H97" s="180"/>
      <c r="I97" s="180"/>
      <c r="J97" s="12">
        <v>0</v>
      </c>
      <c r="K97" s="12">
        <v>0</v>
      </c>
      <c r="L97" s="12">
        <v>0</v>
      </c>
      <c r="M97" s="12">
        <v>0</v>
      </c>
      <c r="N97" s="34">
        <f t="shared" ref="N97:N101" si="27">K97+L97+M97</f>
        <v>0</v>
      </c>
      <c r="O97" s="34">
        <f t="shared" ref="O97:O101" si="28">P97-N97</f>
        <v>0</v>
      </c>
      <c r="P97" s="34">
        <f t="shared" ref="P97:P101" si="29">ROUND(PRODUCT(J97,25)/12,0)</f>
        <v>0</v>
      </c>
      <c r="Q97" s="12"/>
      <c r="R97" s="12"/>
      <c r="S97" s="12"/>
      <c r="T97" s="11"/>
    </row>
    <row r="98" spans="1:34" hidden="1" x14ac:dyDescent="0.2">
      <c r="A98" s="37"/>
      <c r="B98" s="180"/>
      <c r="C98" s="180"/>
      <c r="D98" s="180"/>
      <c r="E98" s="180"/>
      <c r="F98" s="180"/>
      <c r="G98" s="180"/>
      <c r="H98" s="180"/>
      <c r="I98" s="180"/>
      <c r="J98" s="12">
        <v>0</v>
      </c>
      <c r="K98" s="12">
        <v>0</v>
      </c>
      <c r="L98" s="12">
        <v>0</v>
      </c>
      <c r="M98" s="12">
        <v>0</v>
      </c>
      <c r="N98" s="34">
        <f t="shared" si="27"/>
        <v>0</v>
      </c>
      <c r="O98" s="34">
        <f t="shared" si="28"/>
        <v>0</v>
      </c>
      <c r="P98" s="34">
        <f t="shared" si="29"/>
        <v>0</v>
      </c>
      <c r="Q98" s="12"/>
      <c r="R98" s="12"/>
      <c r="S98" s="12"/>
      <c r="T98" s="11"/>
    </row>
    <row r="99" spans="1:34" hidden="1" x14ac:dyDescent="0.2">
      <c r="A99" s="37"/>
      <c r="B99" s="180"/>
      <c r="C99" s="180"/>
      <c r="D99" s="180"/>
      <c r="E99" s="180"/>
      <c r="F99" s="180"/>
      <c r="G99" s="180"/>
      <c r="H99" s="180"/>
      <c r="I99" s="180"/>
      <c r="J99" s="12">
        <v>0</v>
      </c>
      <c r="K99" s="12">
        <v>0</v>
      </c>
      <c r="L99" s="12">
        <v>0</v>
      </c>
      <c r="M99" s="12">
        <v>0</v>
      </c>
      <c r="N99" s="34">
        <f t="shared" si="27"/>
        <v>0</v>
      </c>
      <c r="O99" s="34">
        <f t="shared" si="28"/>
        <v>0</v>
      </c>
      <c r="P99" s="34">
        <f t="shared" si="29"/>
        <v>0</v>
      </c>
      <c r="Q99" s="12"/>
      <c r="R99" s="12"/>
      <c r="S99" s="12"/>
      <c r="T99" s="11"/>
    </row>
    <row r="100" spans="1:34" hidden="1" x14ac:dyDescent="0.2">
      <c r="A100" s="37"/>
      <c r="B100" s="180"/>
      <c r="C100" s="180"/>
      <c r="D100" s="180"/>
      <c r="E100" s="180"/>
      <c r="F100" s="180"/>
      <c r="G100" s="180"/>
      <c r="H100" s="180"/>
      <c r="I100" s="180"/>
      <c r="J100" s="12">
        <v>0</v>
      </c>
      <c r="K100" s="12">
        <v>0</v>
      </c>
      <c r="L100" s="12">
        <v>0</v>
      </c>
      <c r="M100" s="12">
        <v>0</v>
      </c>
      <c r="N100" s="34">
        <f t="shared" si="27"/>
        <v>0</v>
      </c>
      <c r="O100" s="34">
        <f t="shared" si="28"/>
        <v>0</v>
      </c>
      <c r="P100" s="34">
        <f t="shared" si="29"/>
        <v>0</v>
      </c>
      <c r="Q100" s="12"/>
      <c r="R100" s="12"/>
      <c r="S100" s="12"/>
      <c r="T100" s="11"/>
    </row>
    <row r="101" spans="1:34" ht="15" hidden="1" customHeight="1" x14ac:dyDescent="0.2">
      <c r="A101" s="37"/>
      <c r="B101" s="180"/>
      <c r="C101" s="180"/>
      <c r="D101" s="180"/>
      <c r="E101" s="180"/>
      <c r="F101" s="180"/>
      <c r="G101" s="180"/>
      <c r="H101" s="180"/>
      <c r="I101" s="180"/>
      <c r="J101" s="12">
        <v>0</v>
      </c>
      <c r="K101" s="12">
        <v>0</v>
      </c>
      <c r="L101" s="12">
        <v>0</v>
      </c>
      <c r="M101" s="12">
        <v>0</v>
      </c>
      <c r="N101" s="34">
        <f t="shared" si="27"/>
        <v>0</v>
      </c>
      <c r="O101" s="34">
        <f t="shared" si="28"/>
        <v>0</v>
      </c>
      <c r="P101" s="34">
        <f t="shared" si="29"/>
        <v>0</v>
      </c>
      <c r="Q101" s="12"/>
      <c r="R101" s="12"/>
      <c r="S101" s="12"/>
      <c r="T101" s="11"/>
    </row>
    <row r="102" spans="1:34" x14ac:dyDescent="0.2">
      <c r="A102" s="187" t="s">
        <v>48</v>
      </c>
      <c r="B102" s="188"/>
      <c r="C102" s="188"/>
      <c r="D102" s="188"/>
      <c r="E102" s="188"/>
      <c r="F102" s="188"/>
      <c r="G102" s="188"/>
      <c r="H102" s="188"/>
      <c r="I102" s="188"/>
      <c r="J102" s="189"/>
      <c r="K102" s="38">
        <f t="shared" ref="K102:P102" si="30">SUM(K83,K86,K92)*14+K97*12</f>
        <v>84</v>
      </c>
      <c r="L102" s="38">
        <f t="shared" si="30"/>
        <v>42</v>
      </c>
      <c r="M102" s="38">
        <f t="shared" si="30"/>
        <v>0</v>
      </c>
      <c r="N102" s="38">
        <f t="shared" si="30"/>
        <v>126</v>
      </c>
      <c r="O102" s="38">
        <f t="shared" si="30"/>
        <v>336</v>
      </c>
      <c r="P102" s="38">
        <f t="shared" si="30"/>
        <v>462</v>
      </c>
      <c r="Q102" s="181"/>
      <c r="R102" s="182"/>
      <c r="S102" s="182"/>
      <c r="T102" s="183"/>
    </row>
    <row r="103" spans="1:34" ht="17.25" customHeight="1" x14ac:dyDescent="0.2">
      <c r="A103" s="190"/>
      <c r="B103" s="191"/>
      <c r="C103" s="191"/>
      <c r="D103" s="191"/>
      <c r="E103" s="191"/>
      <c r="F103" s="191"/>
      <c r="G103" s="191"/>
      <c r="H103" s="191"/>
      <c r="I103" s="191"/>
      <c r="J103" s="192"/>
      <c r="K103" s="73">
        <f>SUM(K102:M102)</f>
        <v>126</v>
      </c>
      <c r="L103" s="74"/>
      <c r="M103" s="75"/>
      <c r="N103" s="70">
        <f>SUM(N102:O102)</f>
        <v>462</v>
      </c>
      <c r="O103" s="71"/>
      <c r="P103" s="72"/>
      <c r="Q103" s="184"/>
      <c r="R103" s="185"/>
      <c r="S103" s="185"/>
      <c r="T103" s="186"/>
    </row>
    <row r="104" spans="1:34" ht="15.75" customHeight="1" x14ac:dyDescent="0.2">
      <c r="A104" s="10"/>
      <c r="B104" s="10"/>
      <c r="C104" s="10"/>
      <c r="D104" s="10"/>
      <c r="E104" s="10"/>
      <c r="F104" s="10"/>
      <c r="G104" s="10"/>
      <c r="H104" s="10"/>
      <c r="I104" s="10"/>
      <c r="J104" s="10"/>
      <c r="K104" s="40"/>
      <c r="L104" s="40"/>
      <c r="M104" s="40"/>
      <c r="N104" s="41"/>
      <c r="O104" s="41"/>
      <c r="P104" s="41"/>
      <c r="Q104" s="42"/>
      <c r="R104" s="42"/>
      <c r="S104" s="42"/>
      <c r="T104" s="42"/>
    </row>
    <row r="105" spans="1:34" ht="24" hidden="1" customHeight="1" x14ac:dyDescent="0.2">
      <c r="A105" s="43"/>
      <c r="B105" s="2"/>
      <c r="C105" s="2"/>
      <c r="D105" s="2"/>
      <c r="E105" s="2"/>
      <c r="F105" s="2"/>
      <c r="G105" s="2"/>
      <c r="H105" s="43"/>
      <c r="I105" s="43"/>
      <c r="J105" s="43"/>
      <c r="K105" s="43"/>
      <c r="L105" s="43"/>
      <c r="M105" s="2"/>
      <c r="N105" s="2"/>
      <c r="O105" s="2"/>
      <c r="P105" s="2"/>
      <c r="Q105" s="2"/>
      <c r="R105" s="2"/>
      <c r="S105" s="2"/>
      <c r="T105" s="43"/>
    </row>
    <row r="106" spans="1:34" ht="21.75" hidden="1" customHeight="1" x14ac:dyDescent="0.2">
      <c r="A106" s="114" t="s">
        <v>126</v>
      </c>
      <c r="B106" s="114"/>
      <c r="C106" s="114"/>
      <c r="D106" s="114"/>
      <c r="E106" s="114"/>
      <c r="F106" s="114"/>
      <c r="G106" s="114"/>
      <c r="H106" s="114"/>
      <c r="I106" s="114"/>
      <c r="J106" s="114"/>
      <c r="K106" s="114"/>
      <c r="L106" s="114"/>
      <c r="M106" s="114"/>
      <c r="N106" s="114"/>
      <c r="O106" s="114"/>
      <c r="P106" s="114"/>
      <c r="Q106" s="114"/>
      <c r="R106" s="114"/>
      <c r="S106" s="114"/>
      <c r="T106" s="114"/>
    </row>
    <row r="107" spans="1:34" ht="16.5" hidden="1" customHeight="1" x14ac:dyDescent="0.2">
      <c r="A107" s="124" t="s">
        <v>27</v>
      </c>
      <c r="B107" s="131" t="s">
        <v>26</v>
      </c>
      <c r="C107" s="132"/>
      <c r="D107" s="132"/>
      <c r="E107" s="132"/>
      <c r="F107" s="132"/>
      <c r="G107" s="132"/>
      <c r="H107" s="132"/>
      <c r="I107" s="133"/>
      <c r="J107" s="124" t="s">
        <v>40</v>
      </c>
      <c r="K107" s="128" t="s">
        <v>24</v>
      </c>
      <c r="L107" s="129"/>
      <c r="M107" s="130"/>
      <c r="N107" s="128" t="s">
        <v>41</v>
      </c>
      <c r="O107" s="129"/>
      <c r="P107" s="130"/>
      <c r="Q107" s="128" t="s">
        <v>23</v>
      </c>
      <c r="R107" s="129"/>
      <c r="S107" s="130"/>
      <c r="T107" s="124" t="s">
        <v>22</v>
      </c>
    </row>
    <row r="108" spans="1:34" ht="15" hidden="1" customHeight="1" x14ac:dyDescent="0.2">
      <c r="A108" s="117"/>
      <c r="B108" s="111"/>
      <c r="C108" s="114"/>
      <c r="D108" s="114"/>
      <c r="E108" s="114"/>
      <c r="F108" s="114"/>
      <c r="G108" s="114"/>
      <c r="H108" s="114"/>
      <c r="I108" s="115"/>
      <c r="J108" s="117"/>
      <c r="K108" s="5" t="s">
        <v>28</v>
      </c>
      <c r="L108" s="5" t="s">
        <v>29</v>
      </c>
      <c r="M108" s="5" t="s">
        <v>30</v>
      </c>
      <c r="N108" s="5" t="s">
        <v>34</v>
      </c>
      <c r="O108" s="5" t="s">
        <v>7</v>
      </c>
      <c r="P108" s="5" t="s">
        <v>31</v>
      </c>
      <c r="Q108" s="5" t="s">
        <v>32</v>
      </c>
      <c r="R108" s="5" t="s">
        <v>28</v>
      </c>
      <c r="S108" s="5" t="s">
        <v>33</v>
      </c>
      <c r="T108" s="117"/>
    </row>
    <row r="109" spans="1:34" hidden="1" x14ac:dyDescent="0.2">
      <c r="A109" s="128" t="s">
        <v>63</v>
      </c>
      <c r="B109" s="129"/>
      <c r="C109" s="129"/>
      <c r="D109" s="129"/>
      <c r="E109" s="129"/>
      <c r="F109" s="129"/>
      <c r="G109" s="129"/>
      <c r="H109" s="129"/>
      <c r="I109" s="129"/>
      <c r="J109" s="129"/>
      <c r="K109" s="129"/>
      <c r="L109" s="129"/>
      <c r="M109" s="129"/>
      <c r="N109" s="129"/>
      <c r="O109" s="129"/>
      <c r="P109" s="129"/>
      <c r="Q109" s="129"/>
      <c r="R109" s="129"/>
      <c r="S109" s="129"/>
      <c r="T109" s="130"/>
    </row>
    <row r="110" spans="1:34" hidden="1" x14ac:dyDescent="0.2">
      <c r="A110" s="37" t="s">
        <v>131</v>
      </c>
      <c r="B110" s="108" t="s">
        <v>132</v>
      </c>
      <c r="C110" s="109"/>
      <c r="D110" s="109"/>
      <c r="E110" s="109"/>
      <c r="F110" s="109"/>
      <c r="G110" s="109"/>
      <c r="H110" s="109"/>
      <c r="I110" s="110"/>
      <c r="J110" s="12">
        <v>3</v>
      </c>
      <c r="K110" s="12">
        <v>2</v>
      </c>
      <c r="L110" s="12">
        <v>0</v>
      </c>
      <c r="M110" s="12">
        <v>0</v>
      </c>
      <c r="N110" s="34">
        <f>K110+L110+M110</f>
        <v>2</v>
      </c>
      <c r="O110" s="34">
        <f>P110-N110</f>
        <v>3</v>
      </c>
      <c r="P110" s="34">
        <f>ROUND(PRODUCT(J110,25)/14,0)</f>
        <v>5</v>
      </c>
      <c r="Q110" s="12"/>
      <c r="R110" s="12"/>
      <c r="S110" s="12" t="s">
        <v>33</v>
      </c>
      <c r="T110" s="11" t="s">
        <v>39</v>
      </c>
      <c r="U110" s="104"/>
      <c r="V110" s="105"/>
      <c r="W110" s="105"/>
      <c r="X110" s="105"/>
      <c r="Y110" s="105"/>
      <c r="Z110" s="105"/>
      <c r="AA110" s="105"/>
      <c r="AB110" s="105"/>
      <c r="AC110" s="105"/>
      <c r="AD110" s="105"/>
      <c r="AE110" s="105"/>
      <c r="AF110" s="105"/>
      <c r="AG110" s="105"/>
      <c r="AH110" s="105"/>
    </row>
    <row r="111" spans="1:34" hidden="1" x14ac:dyDescent="0.2">
      <c r="A111" s="37"/>
      <c r="B111" s="108"/>
      <c r="C111" s="109"/>
      <c r="D111" s="109"/>
      <c r="E111" s="109"/>
      <c r="F111" s="109"/>
      <c r="G111" s="109"/>
      <c r="H111" s="109"/>
      <c r="I111" s="110"/>
      <c r="J111" s="12">
        <v>0</v>
      </c>
      <c r="K111" s="12">
        <v>0</v>
      </c>
      <c r="L111" s="12">
        <v>0</v>
      </c>
      <c r="M111" s="12">
        <v>0</v>
      </c>
      <c r="N111" s="34">
        <f t="shared" ref="N111:N114" si="31">K111+L111+M111</f>
        <v>0</v>
      </c>
      <c r="O111" s="34">
        <f t="shared" ref="O111:O114" si="32">P111-N111</f>
        <v>0</v>
      </c>
      <c r="P111" s="34">
        <f t="shared" ref="P111:P114" si="33">ROUND(PRODUCT(J111,25)/14,0)</f>
        <v>0</v>
      </c>
      <c r="Q111" s="12"/>
      <c r="R111" s="12"/>
      <c r="S111" s="12"/>
      <c r="T111" s="11"/>
      <c r="U111" s="104"/>
      <c r="V111" s="105"/>
      <c r="W111" s="105"/>
      <c r="X111" s="105"/>
      <c r="Y111" s="105"/>
      <c r="Z111" s="105"/>
      <c r="AA111" s="105"/>
      <c r="AB111" s="105"/>
      <c r="AC111" s="105"/>
      <c r="AD111" s="105"/>
      <c r="AE111" s="105"/>
      <c r="AF111" s="105"/>
      <c r="AG111" s="105"/>
      <c r="AH111" s="105"/>
    </row>
    <row r="112" spans="1:34" hidden="1" x14ac:dyDescent="0.2">
      <c r="A112" s="37"/>
      <c r="B112" s="108"/>
      <c r="C112" s="109"/>
      <c r="D112" s="109"/>
      <c r="E112" s="109"/>
      <c r="F112" s="109"/>
      <c r="G112" s="109"/>
      <c r="H112" s="109"/>
      <c r="I112" s="110"/>
      <c r="J112" s="12">
        <v>0</v>
      </c>
      <c r="K112" s="12">
        <v>0</v>
      </c>
      <c r="L112" s="12">
        <v>0</v>
      </c>
      <c r="M112" s="12">
        <v>0</v>
      </c>
      <c r="N112" s="34">
        <f t="shared" ref="N112" si="34">K112+L112+M112</f>
        <v>0</v>
      </c>
      <c r="O112" s="34">
        <f t="shared" ref="O112" si="35">P112-N112</f>
        <v>0</v>
      </c>
      <c r="P112" s="34">
        <f t="shared" ref="P112" si="36">ROUND(PRODUCT(J112,25)/14,0)</f>
        <v>0</v>
      </c>
      <c r="Q112" s="12"/>
      <c r="R112" s="12"/>
      <c r="S112" s="12"/>
      <c r="T112" s="11"/>
      <c r="U112" s="104"/>
      <c r="V112" s="105"/>
      <c r="W112" s="105"/>
      <c r="X112" s="105"/>
      <c r="Y112" s="105"/>
      <c r="Z112" s="105"/>
      <c r="AA112" s="105"/>
      <c r="AB112" s="105"/>
      <c r="AC112" s="105"/>
      <c r="AD112" s="105"/>
      <c r="AE112" s="105"/>
      <c r="AF112" s="105"/>
      <c r="AG112" s="105"/>
      <c r="AH112" s="105"/>
    </row>
    <row r="113" spans="1:34" ht="12.75" hidden="1" customHeight="1" x14ac:dyDescent="0.2">
      <c r="A113" s="37"/>
      <c r="B113" s="108"/>
      <c r="C113" s="109"/>
      <c r="D113" s="109"/>
      <c r="E113" s="109"/>
      <c r="F113" s="109"/>
      <c r="G113" s="109"/>
      <c r="H113" s="109"/>
      <c r="I113" s="110"/>
      <c r="J113" s="12">
        <v>0</v>
      </c>
      <c r="K113" s="12">
        <v>0</v>
      </c>
      <c r="L113" s="12">
        <v>0</v>
      </c>
      <c r="M113" s="12">
        <v>0</v>
      </c>
      <c r="N113" s="34">
        <f t="shared" si="31"/>
        <v>0</v>
      </c>
      <c r="O113" s="34">
        <f t="shared" si="32"/>
        <v>0</v>
      </c>
      <c r="P113" s="34">
        <f t="shared" si="33"/>
        <v>0</v>
      </c>
      <c r="Q113" s="12"/>
      <c r="R113" s="12"/>
      <c r="S113" s="12"/>
      <c r="T113" s="11"/>
      <c r="U113" s="104"/>
      <c r="V113" s="105"/>
      <c r="W113" s="105"/>
      <c r="X113" s="105"/>
      <c r="Y113" s="105"/>
      <c r="Z113" s="105"/>
      <c r="AA113" s="105"/>
      <c r="AB113" s="105"/>
      <c r="AC113" s="105"/>
      <c r="AD113" s="105"/>
      <c r="AE113" s="105"/>
      <c r="AF113" s="105"/>
      <c r="AG113" s="105"/>
      <c r="AH113" s="105"/>
    </row>
    <row r="114" spans="1:34" hidden="1" x14ac:dyDescent="0.2">
      <c r="A114" s="37"/>
      <c r="B114" s="108"/>
      <c r="C114" s="109"/>
      <c r="D114" s="109"/>
      <c r="E114" s="109"/>
      <c r="F114" s="109"/>
      <c r="G114" s="109"/>
      <c r="H114" s="109"/>
      <c r="I114" s="110"/>
      <c r="J114" s="12">
        <v>0</v>
      </c>
      <c r="K114" s="12">
        <v>0</v>
      </c>
      <c r="L114" s="12">
        <v>0</v>
      </c>
      <c r="M114" s="12">
        <v>0</v>
      </c>
      <c r="N114" s="34">
        <f t="shared" si="31"/>
        <v>0</v>
      </c>
      <c r="O114" s="34">
        <f t="shared" si="32"/>
        <v>0</v>
      </c>
      <c r="P114" s="34">
        <f t="shared" si="33"/>
        <v>0</v>
      </c>
      <c r="Q114" s="12"/>
      <c r="R114" s="12"/>
      <c r="S114" s="12"/>
      <c r="T114" s="11"/>
    </row>
    <row r="115" spans="1:34" hidden="1" x14ac:dyDescent="0.2">
      <c r="A115" s="125" t="s">
        <v>64</v>
      </c>
      <c r="B115" s="126"/>
      <c r="C115" s="126"/>
      <c r="D115" s="126"/>
      <c r="E115" s="126"/>
      <c r="F115" s="126"/>
      <c r="G115" s="126"/>
      <c r="H115" s="126"/>
      <c r="I115" s="126"/>
      <c r="J115" s="126"/>
      <c r="K115" s="126"/>
      <c r="L115" s="126"/>
      <c r="M115" s="126"/>
      <c r="N115" s="126"/>
      <c r="O115" s="126"/>
      <c r="P115" s="126"/>
      <c r="Q115" s="126"/>
      <c r="R115" s="126"/>
      <c r="S115" s="126"/>
      <c r="T115" s="127"/>
    </row>
    <row r="116" spans="1:34" ht="12.75" hidden="1" customHeight="1" x14ac:dyDescent="0.2">
      <c r="A116" s="37"/>
      <c r="B116" s="108" t="s">
        <v>133</v>
      </c>
      <c r="C116" s="109"/>
      <c r="D116" s="109"/>
      <c r="E116" s="109"/>
      <c r="F116" s="109"/>
      <c r="G116" s="109"/>
      <c r="H116" s="109"/>
      <c r="I116" s="110"/>
      <c r="J116" s="12">
        <v>3</v>
      </c>
      <c r="K116" s="12">
        <v>2</v>
      </c>
      <c r="L116" s="12">
        <v>0</v>
      </c>
      <c r="M116" s="12">
        <v>0</v>
      </c>
      <c r="N116" s="34">
        <f t="shared" ref="N116:N120" si="37">K116+L116+M116</f>
        <v>2</v>
      </c>
      <c r="O116" s="34">
        <f t="shared" ref="O116:O120" si="38">P116-N116</f>
        <v>3</v>
      </c>
      <c r="P116" s="34">
        <f t="shared" ref="P116:P120" si="39">ROUND(PRODUCT(J116,25)/14,0)</f>
        <v>5</v>
      </c>
      <c r="Q116" s="12"/>
      <c r="R116" s="12"/>
      <c r="S116" s="12" t="s">
        <v>33</v>
      </c>
      <c r="T116" s="11" t="s">
        <v>39</v>
      </c>
    </row>
    <row r="117" spans="1:34" hidden="1" x14ac:dyDescent="0.2">
      <c r="A117" s="37"/>
      <c r="B117" s="108"/>
      <c r="C117" s="109"/>
      <c r="D117" s="109"/>
      <c r="E117" s="109"/>
      <c r="F117" s="109"/>
      <c r="G117" s="109"/>
      <c r="H117" s="109"/>
      <c r="I117" s="110"/>
      <c r="J117" s="12">
        <v>0</v>
      </c>
      <c r="K117" s="12">
        <v>0</v>
      </c>
      <c r="L117" s="12">
        <v>0</v>
      </c>
      <c r="M117" s="12">
        <v>0</v>
      </c>
      <c r="N117" s="34">
        <f t="shared" si="37"/>
        <v>0</v>
      </c>
      <c r="O117" s="34">
        <f t="shared" si="38"/>
        <v>0</v>
      </c>
      <c r="P117" s="34">
        <f t="shared" si="39"/>
        <v>0</v>
      </c>
      <c r="Q117" s="12"/>
      <c r="R117" s="12"/>
      <c r="S117" s="12"/>
      <c r="T117" s="11"/>
    </row>
    <row r="118" spans="1:34" hidden="1" x14ac:dyDescent="0.2">
      <c r="A118" s="37"/>
      <c r="B118" s="108"/>
      <c r="C118" s="109"/>
      <c r="D118" s="109"/>
      <c r="E118" s="109"/>
      <c r="F118" s="109"/>
      <c r="G118" s="109"/>
      <c r="H118" s="109"/>
      <c r="I118" s="110"/>
      <c r="J118" s="12">
        <v>0</v>
      </c>
      <c r="K118" s="12">
        <v>0</v>
      </c>
      <c r="L118" s="12">
        <v>0</v>
      </c>
      <c r="M118" s="12">
        <v>0</v>
      </c>
      <c r="N118" s="34">
        <f t="shared" si="37"/>
        <v>0</v>
      </c>
      <c r="O118" s="34">
        <f t="shared" si="38"/>
        <v>0</v>
      </c>
      <c r="P118" s="34">
        <f t="shared" si="39"/>
        <v>0</v>
      </c>
      <c r="Q118" s="12"/>
      <c r="R118" s="12"/>
      <c r="S118" s="12"/>
      <c r="T118" s="11"/>
    </row>
    <row r="119" spans="1:34" ht="12.75" hidden="1" customHeight="1" x14ac:dyDescent="0.2">
      <c r="A119" s="37"/>
      <c r="B119" s="108"/>
      <c r="C119" s="109"/>
      <c r="D119" s="109"/>
      <c r="E119" s="109"/>
      <c r="F119" s="109"/>
      <c r="G119" s="109"/>
      <c r="H119" s="109"/>
      <c r="I119" s="110"/>
      <c r="J119" s="12">
        <v>0</v>
      </c>
      <c r="K119" s="12">
        <v>0</v>
      </c>
      <c r="L119" s="12">
        <v>0</v>
      </c>
      <c r="M119" s="12">
        <v>0</v>
      </c>
      <c r="N119" s="34">
        <f t="shared" si="37"/>
        <v>0</v>
      </c>
      <c r="O119" s="34">
        <f t="shared" si="38"/>
        <v>0</v>
      </c>
      <c r="P119" s="34">
        <f t="shared" si="39"/>
        <v>0</v>
      </c>
      <c r="Q119" s="12"/>
      <c r="R119" s="12"/>
      <c r="S119" s="12"/>
      <c r="T119" s="11"/>
      <c r="U119" s="106" t="s">
        <v>122</v>
      </c>
      <c r="V119" s="107"/>
      <c r="W119" s="107"/>
      <c r="X119" s="107"/>
      <c r="Y119" s="107"/>
      <c r="Z119" s="107"/>
    </row>
    <row r="120" spans="1:34" hidden="1" x14ac:dyDescent="0.2">
      <c r="A120" s="37"/>
      <c r="B120" s="108"/>
      <c r="C120" s="109"/>
      <c r="D120" s="109"/>
      <c r="E120" s="109"/>
      <c r="F120" s="109"/>
      <c r="G120" s="109"/>
      <c r="H120" s="109"/>
      <c r="I120" s="110"/>
      <c r="J120" s="12">
        <v>0</v>
      </c>
      <c r="K120" s="12">
        <v>0</v>
      </c>
      <c r="L120" s="12">
        <v>0</v>
      </c>
      <c r="M120" s="12">
        <v>0</v>
      </c>
      <c r="N120" s="34">
        <f t="shared" si="37"/>
        <v>0</v>
      </c>
      <c r="O120" s="34">
        <f t="shared" si="38"/>
        <v>0</v>
      </c>
      <c r="P120" s="34">
        <f t="shared" si="39"/>
        <v>0</v>
      </c>
      <c r="Q120" s="12"/>
      <c r="R120" s="12"/>
      <c r="S120" s="12"/>
      <c r="T120" s="11"/>
      <c r="U120" s="106"/>
      <c r="V120" s="107"/>
      <c r="W120" s="107"/>
      <c r="X120" s="107"/>
      <c r="Y120" s="107"/>
      <c r="Z120" s="107"/>
    </row>
    <row r="121" spans="1:34" hidden="1" x14ac:dyDescent="0.2">
      <c r="A121" s="125" t="s">
        <v>65</v>
      </c>
      <c r="B121" s="126"/>
      <c r="C121" s="126"/>
      <c r="D121" s="126"/>
      <c r="E121" s="126"/>
      <c r="F121" s="126"/>
      <c r="G121" s="126"/>
      <c r="H121" s="126"/>
      <c r="I121" s="126"/>
      <c r="J121" s="126"/>
      <c r="K121" s="126"/>
      <c r="L121" s="126"/>
      <c r="M121" s="126"/>
      <c r="N121" s="126"/>
      <c r="O121" s="126"/>
      <c r="P121" s="126"/>
      <c r="Q121" s="126"/>
      <c r="R121" s="126"/>
      <c r="S121" s="126"/>
      <c r="T121" s="127"/>
      <c r="U121" s="106"/>
      <c r="V121" s="107"/>
      <c r="W121" s="107"/>
      <c r="X121" s="107"/>
      <c r="Y121" s="107"/>
      <c r="Z121" s="107"/>
    </row>
    <row r="122" spans="1:34" ht="13.5" hidden="1" customHeight="1" x14ac:dyDescent="0.2">
      <c r="A122" s="37"/>
      <c r="B122" s="108" t="s">
        <v>134</v>
      </c>
      <c r="C122" s="109"/>
      <c r="D122" s="109"/>
      <c r="E122" s="109"/>
      <c r="F122" s="109"/>
      <c r="G122" s="109"/>
      <c r="H122" s="109"/>
      <c r="I122" s="110"/>
      <c r="J122" s="12">
        <v>3</v>
      </c>
      <c r="K122" s="12">
        <v>2</v>
      </c>
      <c r="L122" s="12">
        <v>0</v>
      </c>
      <c r="M122" s="12">
        <v>0</v>
      </c>
      <c r="N122" s="34">
        <f t="shared" ref="N122:N127" si="40">K122+L122+M122</f>
        <v>2</v>
      </c>
      <c r="O122" s="34">
        <f t="shared" ref="O122:O127" si="41">P122-N122</f>
        <v>3</v>
      </c>
      <c r="P122" s="34">
        <f t="shared" ref="P122:P127" si="42">ROUND(PRODUCT(J122,25)/14,0)</f>
        <v>5</v>
      </c>
      <c r="Q122" s="12"/>
      <c r="R122" s="12"/>
      <c r="S122" s="12" t="s">
        <v>33</v>
      </c>
      <c r="T122" s="11" t="s">
        <v>39</v>
      </c>
      <c r="U122" s="106"/>
      <c r="V122" s="107"/>
      <c r="W122" s="107"/>
      <c r="X122" s="107"/>
      <c r="Y122" s="107"/>
      <c r="Z122" s="107"/>
    </row>
    <row r="123" spans="1:34" hidden="1" x14ac:dyDescent="0.2">
      <c r="A123" s="37"/>
      <c r="B123" s="108"/>
      <c r="C123" s="109"/>
      <c r="D123" s="109"/>
      <c r="E123" s="109"/>
      <c r="F123" s="109"/>
      <c r="G123" s="109"/>
      <c r="H123" s="109"/>
      <c r="I123" s="110"/>
      <c r="J123" s="12">
        <v>0</v>
      </c>
      <c r="K123" s="12">
        <v>0</v>
      </c>
      <c r="L123" s="12">
        <v>0</v>
      </c>
      <c r="M123" s="12">
        <v>0</v>
      </c>
      <c r="N123" s="34">
        <f t="shared" si="40"/>
        <v>0</v>
      </c>
      <c r="O123" s="34">
        <f t="shared" si="41"/>
        <v>0</v>
      </c>
      <c r="P123" s="34">
        <f t="shared" si="42"/>
        <v>0</v>
      </c>
      <c r="Q123" s="12"/>
      <c r="R123" s="12"/>
      <c r="S123" s="12"/>
      <c r="T123" s="11"/>
      <c r="U123" s="106"/>
      <c r="V123" s="107"/>
      <c r="W123" s="107"/>
      <c r="X123" s="107"/>
      <c r="Y123" s="107"/>
      <c r="Z123" s="107"/>
    </row>
    <row r="124" spans="1:34" hidden="1" x14ac:dyDescent="0.2">
      <c r="A124" s="37"/>
      <c r="B124" s="108"/>
      <c r="C124" s="109"/>
      <c r="D124" s="109"/>
      <c r="E124" s="109"/>
      <c r="F124" s="109"/>
      <c r="G124" s="109"/>
      <c r="H124" s="109"/>
      <c r="I124" s="110"/>
      <c r="J124" s="12">
        <v>0</v>
      </c>
      <c r="K124" s="12">
        <v>0</v>
      </c>
      <c r="L124" s="12">
        <v>0</v>
      </c>
      <c r="M124" s="12">
        <v>0</v>
      </c>
      <c r="N124" s="34">
        <f t="shared" si="40"/>
        <v>0</v>
      </c>
      <c r="O124" s="34">
        <f t="shared" si="41"/>
        <v>0</v>
      </c>
      <c r="P124" s="34">
        <f t="shared" si="42"/>
        <v>0</v>
      </c>
      <c r="Q124" s="12"/>
      <c r="R124" s="12"/>
      <c r="S124" s="12"/>
      <c r="T124" s="11"/>
      <c r="U124" s="106"/>
      <c r="V124" s="107"/>
      <c r="W124" s="107"/>
      <c r="X124" s="107"/>
      <c r="Y124" s="107"/>
      <c r="Z124" s="107"/>
    </row>
    <row r="125" spans="1:34" hidden="1" x14ac:dyDescent="0.2">
      <c r="A125" s="37"/>
      <c r="B125" s="108"/>
      <c r="C125" s="109"/>
      <c r="D125" s="109"/>
      <c r="E125" s="109"/>
      <c r="F125" s="109"/>
      <c r="G125" s="109"/>
      <c r="H125" s="109"/>
      <c r="I125" s="110"/>
      <c r="J125" s="12">
        <v>0</v>
      </c>
      <c r="K125" s="12">
        <v>0</v>
      </c>
      <c r="L125" s="12">
        <v>0</v>
      </c>
      <c r="M125" s="12">
        <v>0</v>
      </c>
      <c r="N125" s="34">
        <f t="shared" si="40"/>
        <v>0</v>
      </c>
      <c r="O125" s="34">
        <f t="shared" si="41"/>
        <v>0</v>
      </c>
      <c r="P125" s="34">
        <f t="shared" si="42"/>
        <v>0</v>
      </c>
      <c r="Q125" s="12"/>
      <c r="R125" s="12"/>
      <c r="S125" s="12"/>
      <c r="T125" s="11"/>
      <c r="U125" s="106"/>
      <c r="V125" s="107"/>
      <c r="W125" s="107"/>
      <c r="X125" s="107"/>
      <c r="Y125" s="107"/>
      <c r="Z125" s="107"/>
    </row>
    <row r="126" spans="1:34" ht="15.75" hidden="1" customHeight="1" x14ac:dyDescent="0.2">
      <c r="A126" s="37"/>
      <c r="B126" s="108"/>
      <c r="C126" s="109"/>
      <c r="D126" s="109"/>
      <c r="E126" s="109"/>
      <c r="F126" s="109"/>
      <c r="G126" s="109"/>
      <c r="H126" s="109"/>
      <c r="I126" s="110"/>
      <c r="J126" s="12">
        <v>0</v>
      </c>
      <c r="K126" s="12">
        <v>0</v>
      </c>
      <c r="L126" s="12">
        <v>0</v>
      </c>
      <c r="M126" s="12">
        <v>0</v>
      </c>
      <c r="N126" s="34">
        <f t="shared" si="40"/>
        <v>0</v>
      </c>
      <c r="O126" s="34">
        <f t="shared" si="41"/>
        <v>0</v>
      </c>
      <c r="P126" s="34">
        <f t="shared" si="42"/>
        <v>0</v>
      </c>
      <c r="Q126" s="12"/>
      <c r="R126" s="12"/>
      <c r="S126" s="12"/>
      <c r="T126" s="11"/>
      <c r="U126" s="106"/>
      <c r="V126" s="107"/>
      <c r="W126" s="107"/>
      <c r="X126" s="107"/>
      <c r="Y126" s="107"/>
      <c r="Z126" s="107"/>
    </row>
    <row r="127" spans="1:34" hidden="1" x14ac:dyDescent="0.2">
      <c r="A127" s="37"/>
      <c r="B127" s="108"/>
      <c r="C127" s="109"/>
      <c r="D127" s="109"/>
      <c r="E127" s="109"/>
      <c r="F127" s="109"/>
      <c r="G127" s="109"/>
      <c r="H127" s="109"/>
      <c r="I127" s="110"/>
      <c r="J127" s="12">
        <v>0</v>
      </c>
      <c r="K127" s="12">
        <v>0</v>
      </c>
      <c r="L127" s="12">
        <v>0</v>
      </c>
      <c r="M127" s="12">
        <v>0</v>
      </c>
      <c r="N127" s="34">
        <f t="shared" si="40"/>
        <v>0</v>
      </c>
      <c r="O127" s="34">
        <f t="shared" si="41"/>
        <v>0</v>
      </c>
      <c r="P127" s="34">
        <f t="shared" si="42"/>
        <v>0</v>
      </c>
      <c r="Q127" s="12"/>
      <c r="R127" s="12"/>
      <c r="S127" s="12"/>
      <c r="T127" s="11"/>
    </row>
    <row r="128" spans="1:34" hidden="1" x14ac:dyDescent="0.2">
      <c r="A128" s="125" t="s">
        <v>66</v>
      </c>
      <c r="B128" s="126"/>
      <c r="C128" s="126"/>
      <c r="D128" s="126"/>
      <c r="E128" s="126"/>
      <c r="F128" s="126"/>
      <c r="G128" s="126"/>
      <c r="H128" s="126"/>
      <c r="I128" s="126"/>
      <c r="J128" s="126"/>
      <c r="K128" s="126"/>
      <c r="L128" s="126"/>
      <c r="M128" s="126"/>
      <c r="N128" s="126"/>
      <c r="O128" s="126"/>
      <c r="P128" s="126"/>
      <c r="Q128" s="126"/>
      <c r="R128" s="126"/>
      <c r="S128" s="126"/>
      <c r="T128" s="127"/>
    </row>
    <row r="129" spans="1:20" hidden="1" x14ac:dyDescent="0.2">
      <c r="A129" s="37"/>
      <c r="B129" s="108" t="s">
        <v>135</v>
      </c>
      <c r="C129" s="109"/>
      <c r="D129" s="109"/>
      <c r="E129" s="109"/>
      <c r="F129" s="109"/>
      <c r="G129" s="109"/>
      <c r="H129" s="109"/>
      <c r="I129" s="110"/>
      <c r="J129" s="12">
        <v>3</v>
      </c>
      <c r="K129" s="12">
        <v>2</v>
      </c>
      <c r="L129" s="12">
        <v>0</v>
      </c>
      <c r="M129" s="12">
        <v>0</v>
      </c>
      <c r="N129" s="34">
        <f t="shared" ref="N129:N134" si="43">K129+L129+M129</f>
        <v>2</v>
      </c>
      <c r="O129" s="34">
        <f t="shared" ref="O129:O134" si="44">P129-N129</f>
        <v>4</v>
      </c>
      <c r="P129" s="34">
        <f t="shared" ref="P129:P134" si="45">ROUND(PRODUCT(J129,25)/12,0)</f>
        <v>6</v>
      </c>
      <c r="Q129" s="12"/>
      <c r="R129" s="12"/>
      <c r="S129" s="12" t="s">
        <v>33</v>
      </c>
      <c r="T129" s="11" t="s">
        <v>39</v>
      </c>
    </row>
    <row r="130" spans="1:20" ht="13.5" hidden="1" customHeight="1" x14ac:dyDescent="0.2">
      <c r="A130" s="37"/>
      <c r="B130" s="108"/>
      <c r="C130" s="109"/>
      <c r="D130" s="109"/>
      <c r="E130" s="109"/>
      <c r="F130" s="109"/>
      <c r="G130" s="109"/>
      <c r="H130" s="109"/>
      <c r="I130" s="110"/>
      <c r="J130" s="12">
        <v>0</v>
      </c>
      <c r="K130" s="12">
        <v>0</v>
      </c>
      <c r="L130" s="12">
        <v>0</v>
      </c>
      <c r="M130" s="12">
        <v>0</v>
      </c>
      <c r="N130" s="34">
        <f t="shared" si="43"/>
        <v>0</v>
      </c>
      <c r="O130" s="34">
        <f t="shared" si="44"/>
        <v>0</v>
      </c>
      <c r="P130" s="34">
        <f t="shared" si="45"/>
        <v>0</v>
      </c>
      <c r="Q130" s="12"/>
      <c r="R130" s="12"/>
      <c r="S130" s="12"/>
      <c r="T130" s="11"/>
    </row>
    <row r="131" spans="1:20" ht="14.25" hidden="1" customHeight="1" x14ac:dyDescent="0.2">
      <c r="A131" s="37"/>
      <c r="B131" s="108"/>
      <c r="C131" s="109"/>
      <c r="D131" s="109"/>
      <c r="E131" s="109"/>
      <c r="F131" s="109"/>
      <c r="G131" s="109"/>
      <c r="H131" s="109"/>
      <c r="I131" s="110"/>
      <c r="J131" s="12">
        <v>0</v>
      </c>
      <c r="K131" s="12">
        <v>0</v>
      </c>
      <c r="L131" s="12">
        <v>0</v>
      </c>
      <c r="M131" s="12">
        <v>0</v>
      </c>
      <c r="N131" s="34">
        <f t="shared" si="43"/>
        <v>0</v>
      </c>
      <c r="O131" s="34">
        <f t="shared" si="44"/>
        <v>0</v>
      </c>
      <c r="P131" s="34">
        <f t="shared" si="45"/>
        <v>0</v>
      </c>
      <c r="Q131" s="12"/>
      <c r="R131" s="12"/>
      <c r="S131" s="12"/>
      <c r="T131" s="11"/>
    </row>
    <row r="132" spans="1:20" ht="12.75" hidden="1" customHeight="1" x14ac:dyDescent="0.2">
      <c r="A132" s="37"/>
      <c r="B132" s="108"/>
      <c r="C132" s="109"/>
      <c r="D132" s="109"/>
      <c r="E132" s="109"/>
      <c r="F132" s="109"/>
      <c r="G132" s="109"/>
      <c r="H132" s="109"/>
      <c r="I132" s="110"/>
      <c r="J132" s="12">
        <v>0</v>
      </c>
      <c r="K132" s="12">
        <v>0</v>
      </c>
      <c r="L132" s="12">
        <v>0</v>
      </c>
      <c r="M132" s="12">
        <v>0</v>
      </c>
      <c r="N132" s="34">
        <f t="shared" si="43"/>
        <v>0</v>
      </c>
      <c r="O132" s="34">
        <f t="shared" si="44"/>
        <v>0</v>
      </c>
      <c r="P132" s="34">
        <f t="shared" si="45"/>
        <v>0</v>
      </c>
      <c r="Q132" s="12"/>
      <c r="R132" s="12"/>
      <c r="S132" s="12"/>
      <c r="T132" s="11"/>
    </row>
    <row r="133" spans="1:20" ht="17.25" hidden="1" customHeight="1" x14ac:dyDescent="0.2">
      <c r="A133" s="37"/>
      <c r="B133" s="108"/>
      <c r="C133" s="109"/>
      <c r="D133" s="109"/>
      <c r="E133" s="109"/>
      <c r="F133" s="109"/>
      <c r="G133" s="109"/>
      <c r="H133" s="109"/>
      <c r="I133" s="110"/>
      <c r="J133" s="12">
        <v>0</v>
      </c>
      <c r="K133" s="12">
        <v>0</v>
      </c>
      <c r="L133" s="12">
        <v>0</v>
      </c>
      <c r="M133" s="12">
        <v>0</v>
      </c>
      <c r="N133" s="34">
        <f t="shared" si="43"/>
        <v>0</v>
      </c>
      <c r="O133" s="34">
        <f t="shared" si="44"/>
        <v>0</v>
      </c>
      <c r="P133" s="34">
        <f t="shared" si="45"/>
        <v>0</v>
      </c>
      <c r="Q133" s="12"/>
      <c r="R133" s="12"/>
      <c r="S133" s="12"/>
      <c r="T133" s="11"/>
    </row>
    <row r="134" spans="1:20" ht="15" hidden="1" customHeight="1" x14ac:dyDescent="0.2">
      <c r="A134" s="37"/>
      <c r="B134" s="108"/>
      <c r="C134" s="109"/>
      <c r="D134" s="109"/>
      <c r="E134" s="109"/>
      <c r="F134" s="109"/>
      <c r="G134" s="109"/>
      <c r="H134" s="109"/>
      <c r="I134" s="110"/>
      <c r="J134" s="12">
        <v>0</v>
      </c>
      <c r="K134" s="12">
        <v>0</v>
      </c>
      <c r="L134" s="12">
        <v>0</v>
      </c>
      <c r="M134" s="12">
        <v>0</v>
      </c>
      <c r="N134" s="34">
        <f t="shared" si="43"/>
        <v>0</v>
      </c>
      <c r="O134" s="34">
        <f t="shared" si="44"/>
        <v>0</v>
      </c>
      <c r="P134" s="34">
        <f t="shared" si="45"/>
        <v>0</v>
      </c>
      <c r="Q134" s="12"/>
      <c r="R134" s="12"/>
      <c r="S134" s="12"/>
      <c r="T134" s="11"/>
    </row>
    <row r="135" spans="1:20" ht="13.5" hidden="1" customHeight="1" x14ac:dyDescent="0.2">
      <c r="A135" s="76" t="s">
        <v>77</v>
      </c>
      <c r="B135" s="77"/>
      <c r="C135" s="77"/>
      <c r="D135" s="77"/>
      <c r="E135" s="77"/>
      <c r="F135" s="77"/>
      <c r="G135" s="77"/>
      <c r="H135" s="77"/>
      <c r="I135" s="78"/>
      <c r="J135" s="38">
        <f t="shared" ref="J135:P135" si="46">SUM(J110,J111,J112,J113,J114,J117,J118,J119,J120,J123,J124,J125,J126,J127,J130,J131,J132,J133,J134)</f>
        <v>3</v>
      </c>
      <c r="K135" s="38">
        <f t="shared" si="46"/>
        <v>2</v>
      </c>
      <c r="L135" s="38">
        <f t="shared" si="46"/>
        <v>0</v>
      </c>
      <c r="M135" s="38">
        <f t="shared" si="46"/>
        <v>0</v>
      </c>
      <c r="N135" s="38">
        <f t="shared" si="46"/>
        <v>2</v>
      </c>
      <c r="O135" s="38">
        <f t="shared" si="46"/>
        <v>3</v>
      </c>
      <c r="P135" s="38">
        <f t="shared" si="46"/>
        <v>5</v>
      </c>
      <c r="Q135" s="38">
        <f>COUNTIF(Q110:Q114,"E")+COUNTIF(Q116:Q120,"E")+COUNTIF(Q122:Q127,"E")+COUNTIF(Q129:Q134,"E")</f>
        <v>0</v>
      </c>
      <c r="R135" s="38">
        <f>COUNTIF(R110:R114,"C")+COUNTIF(R116:R120,"C")+COUNTIF(R122:R127,"C")+COUNTIF(R129:R134,"C")</f>
        <v>0</v>
      </c>
      <c r="S135" s="38">
        <f>COUNTIF(S110:S114,"VP")+COUNTIF(S116:S120,"VP")+COUNTIF(S122:S127,"VP")+COUNTIF(S129:S134,"VP")</f>
        <v>4</v>
      </c>
      <c r="T135" s="39"/>
    </row>
    <row r="136" spans="1:20" ht="15" hidden="1" customHeight="1" x14ac:dyDescent="0.2">
      <c r="A136" s="187" t="s">
        <v>48</v>
      </c>
      <c r="B136" s="188"/>
      <c r="C136" s="188"/>
      <c r="D136" s="188"/>
      <c r="E136" s="188"/>
      <c r="F136" s="188"/>
      <c r="G136" s="188"/>
      <c r="H136" s="188"/>
      <c r="I136" s="188"/>
      <c r="J136" s="189"/>
      <c r="K136" s="38">
        <f t="shared" ref="K136:P136" si="47">SUM(K110,K111,K112,K113,K114,K117,K118,K119,K120,K123,K124,K125,K126,K127)*14+SUM(K130,K131,K132,K133,K134)*12</f>
        <v>28</v>
      </c>
      <c r="L136" s="38">
        <f t="shared" si="47"/>
        <v>0</v>
      </c>
      <c r="M136" s="38">
        <f t="shared" si="47"/>
        <v>0</v>
      </c>
      <c r="N136" s="38">
        <f t="shared" si="47"/>
        <v>28</v>
      </c>
      <c r="O136" s="38">
        <f t="shared" si="47"/>
        <v>42</v>
      </c>
      <c r="P136" s="38">
        <f t="shared" si="47"/>
        <v>70</v>
      </c>
      <c r="Q136" s="181"/>
      <c r="R136" s="182"/>
      <c r="S136" s="182"/>
      <c r="T136" s="183"/>
    </row>
    <row r="137" spans="1:20" ht="15" hidden="1" customHeight="1" x14ac:dyDescent="0.2">
      <c r="A137" s="190"/>
      <c r="B137" s="191"/>
      <c r="C137" s="191"/>
      <c r="D137" s="191"/>
      <c r="E137" s="191"/>
      <c r="F137" s="191"/>
      <c r="G137" s="191"/>
      <c r="H137" s="191"/>
      <c r="I137" s="191"/>
      <c r="J137" s="192"/>
      <c r="K137" s="73">
        <f>SUM(K136:M136)</f>
        <v>28</v>
      </c>
      <c r="L137" s="74"/>
      <c r="M137" s="75"/>
      <c r="N137" s="70">
        <f>SUM(N136:O136)</f>
        <v>70</v>
      </c>
      <c r="O137" s="71"/>
      <c r="P137" s="72"/>
      <c r="Q137" s="184"/>
      <c r="R137" s="185"/>
      <c r="S137" s="185"/>
      <c r="T137" s="186"/>
    </row>
    <row r="138" spans="1:20" ht="15" customHeight="1" x14ac:dyDescent="0.2">
      <c r="A138" s="10"/>
      <c r="B138" s="10"/>
      <c r="C138" s="10"/>
      <c r="D138" s="10"/>
      <c r="E138" s="10"/>
      <c r="F138" s="10"/>
      <c r="G138" s="10"/>
      <c r="H138" s="10"/>
      <c r="I138" s="10"/>
      <c r="J138" s="10"/>
      <c r="K138" s="40"/>
      <c r="L138" s="40"/>
      <c r="M138" s="40"/>
      <c r="N138" s="44"/>
      <c r="O138" s="44"/>
      <c r="P138" s="44"/>
      <c r="Q138" s="44"/>
      <c r="R138" s="44"/>
      <c r="S138" s="44"/>
      <c r="T138" s="44"/>
    </row>
    <row r="139" spans="1:20" ht="15" customHeight="1" x14ac:dyDescent="0.2">
      <c r="A139" s="114" t="s">
        <v>127</v>
      </c>
      <c r="B139" s="114"/>
      <c r="C139" s="114"/>
      <c r="D139" s="114"/>
      <c r="E139" s="114"/>
      <c r="F139" s="114"/>
      <c r="G139" s="114"/>
      <c r="H139" s="114"/>
      <c r="I139" s="114"/>
      <c r="J139" s="114"/>
      <c r="K139" s="114"/>
      <c r="L139" s="114"/>
      <c r="M139" s="114"/>
      <c r="N139" s="114"/>
      <c r="O139" s="114"/>
      <c r="P139" s="114"/>
      <c r="Q139" s="114"/>
      <c r="R139" s="114"/>
      <c r="S139" s="114"/>
      <c r="T139" s="114"/>
    </row>
    <row r="140" spans="1:20" ht="15" customHeight="1" x14ac:dyDescent="0.2">
      <c r="A140" s="124" t="s">
        <v>27</v>
      </c>
      <c r="B140" s="131" t="s">
        <v>26</v>
      </c>
      <c r="C140" s="132"/>
      <c r="D140" s="132"/>
      <c r="E140" s="132"/>
      <c r="F140" s="132"/>
      <c r="G140" s="132"/>
      <c r="H140" s="132"/>
      <c r="I140" s="133"/>
      <c r="J140" s="124" t="s">
        <v>40</v>
      </c>
      <c r="K140" s="176" t="s">
        <v>24</v>
      </c>
      <c r="L140" s="176"/>
      <c r="M140" s="176"/>
      <c r="N140" s="176" t="s">
        <v>41</v>
      </c>
      <c r="O140" s="193"/>
      <c r="P140" s="193"/>
      <c r="Q140" s="176" t="s">
        <v>23</v>
      </c>
      <c r="R140" s="176"/>
      <c r="S140" s="176"/>
      <c r="T140" s="176" t="s">
        <v>22</v>
      </c>
    </row>
    <row r="141" spans="1:20" ht="15" customHeight="1" x14ac:dyDescent="0.2">
      <c r="A141" s="117"/>
      <c r="B141" s="111"/>
      <c r="C141" s="114"/>
      <c r="D141" s="114"/>
      <c r="E141" s="114"/>
      <c r="F141" s="114"/>
      <c r="G141" s="114"/>
      <c r="H141" s="114"/>
      <c r="I141" s="115"/>
      <c r="J141" s="117"/>
      <c r="K141" s="5" t="s">
        <v>28</v>
      </c>
      <c r="L141" s="5" t="s">
        <v>29</v>
      </c>
      <c r="M141" s="5" t="s">
        <v>30</v>
      </c>
      <c r="N141" s="5" t="s">
        <v>34</v>
      </c>
      <c r="O141" s="5" t="s">
        <v>7</v>
      </c>
      <c r="P141" s="5" t="s">
        <v>31</v>
      </c>
      <c r="Q141" s="5" t="s">
        <v>32</v>
      </c>
      <c r="R141" s="5" t="s">
        <v>28</v>
      </c>
      <c r="S141" s="5" t="s">
        <v>33</v>
      </c>
      <c r="T141" s="176"/>
    </row>
    <row r="142" spans="1:20" ht="35.25" customHeight="1" x14ac:dyDescent="0.2">
      <c r="A142" s="128" t="s">
        <v>130</v>
      </c>
      <c r="B142" s="129"/>
      <c r="C142" s="129"/>
      <c r="D142" s="129"/>
      <c r="E142" s="129"/>
      <c r="F142" s="129"/>
      <c r="G142" s="129"/>
      <c r="H142" s="129"/>
      <c r="I142" s="129"/>
      <c r="J142" s="129"/>
      <c r="K142" s="129"/>
      <c r="L142" s="129"/>
      <c r="M142" s="129"/>
      <c r="N142" s="129"/>
      <c r="O142" s="129"/>
      <c r="P142" s="129"/>
      <c r="Q142" s="129"/>
      <c r="R142" s="129"/>
      <c r="S142" s="129"/>
      <c r="T142" s="130"/>
    </row>
    <row r="143" spans="1:20" ht="24" customHeight="1" x14ac:dyDescent="0.2">
      <c r="A143" s="45" t="s">
        <v>128</v>
      </c>
      <c r="B143" s="108" t="s">
        <v>140</v>
      </c>
      <c r="C143" s="109"/>
      <c r="D143" s="109"/>
      <c r="E143" s="109"/>
      <c r="F143" s="109"/>
      <c r="G143" s="109"/>
      <c r="H143" s="109"/>
      <c r="I143" s="110"/>
      <c r="J143" s="12">
        <v>3</v>
      </c>
      <c r="K143" s="12">
        <v>2</v>
      </c>
      <c r="L143" s="12">
        <v>0</v>
      </c>
      <c r="M143" s="12">
        <v>0</v>
      </c>
      <c r="N143" s="34">
        <f t="shared" ref="N143" si="48">K143+L143+M143</f>
        <v>2</v>
      </c>
      <c r="O143" s="34">
        <f t="shared" ref="O143" si="49">P143-N143</f>
        <v>3</v>
      </c>
      <c r="P143" s="34">
        <f>ROUND(PRODUCT(J143,25)/14,0)</f>
        <v>5</v>
      </c>
      <c r="Q143" s="46"/>
      <c r="R143" s="46"/>
      <c r="S143" s="46" t="s">
        <v>33</v>
      </c>
      <c r="T143" s="46" t="s">
        <v>39</v>
      </c>
    </row>
    <row r="144" spans="1:20" ht="23.25" customHeight="1" x14ac:dyDescent="0.2">
      <c r="A144" s="45" t="s">
        <v>129</v>
      </c>
      <c r="B144" s="108" t="s">
        <v>141</v>
      </c>
      <c r="C144" s="109"/>
      <c r="D144" s="109"/>
      <c r="E144" s="109"/>
      <c r="F144" s="109"/>
      <c r="G144" s="109"/>
      <c r="H144" s="109"/>
      <c r="I144" s="110"/>
      <c r="J144" s="12">
        <v>3</v>
      </c>
      <c r="K144" s="12">
        <v>2</v>
      </c>
      <c r="L144" s="12">
        <v>0</v>
      </c>
      <c r="M144" s="12">
        <v>0</v>
      </c>
      <c r="N144" s="34">
        <f t="shared" ref="N144" si="50">K144+L144+M144</f>
        <v>2</v>
      </c>
      <c r="O144" s="34">
        <f t="shared" ref="O144" si="51">P144-N144</f>
        <v>3</v>
      </c>
      <c r="P144" s="34">
        <f>ROUND(PRODUCT(J144,25)/14,0)</f>
        <v>5</v>
      </c>
      <c r="Q144" s="46"/>
      <c r="R144" s="46"/>
      <c r="S144" s="46" t="s">
        <v>33</v>
      </c>
      <c r="T144" s="46" t="s">
        <v>39</v>
      </c>
    </row>
    <row r="145" spans="1:20" ht="15" customHeight="1" x14ac:dyDescent="0.2">
      <c r="A145" s="76" t="s">
        <v>77</v>
      </c>
      <c r="B145" s="77"/>
      <c r="C145" s="77"/>
      <c r="D145" s="77"/>
      <c r="E145" s="77"/>
      <c r="F145" s="77"/>
      <c r="G145" s="77"/>
      <c r="H145" s="77"/>
      <c r="I145" s="78"/>
      <c r="J145" s="38">
        <f t="shared" ref="J145:P145" si="52">SUM(J143,J144)</f>
        <v>6</v>
      </c>
      <c r="K145" s="38">
        <f t="shared" si="52"/>
        <v>4</v>
      </c>
      <c r="L145" s="38">
        <f t="shared" si="52"/>
        <v>0</v>
      </c>
      <c r="M145" s="38">
        <f t="shared" si="52"/>
        <v>0</v>
      </c>
      <c r="N145" s="38">
        <f t="shared" si="52"/>
        <v>4</v>
      </c>
      <c r="O145" s="38">
        <f t="shared" si="52"/>
        <v>6</v>
      </c>
      <c r="P145" s="38">
        <f t="shared" si="52"/>
        <v>10</v>
      </c>
      <c r="Q145" s="38">
        <f>COUNTIF(Q143:Q144,"E")</f>
        <v>0</v>
      </c>
      <c r="R145" s="38">
        <f>COUNTIF(R143:R144,"C")</f>
        <v>0</v>
      </c>
      <c r="S145" s="38">
        <f>COUNTIF(S143:S144,"VP")</f>
        <v>2</v>
      </c>
      <c r="T145" s="39">
        <f>COUNTA(T143,T144)</f>
        <v>2</v>
      </c>
    </row>
    <row r="146" spans="1:20" ht="24" customHeight="1" x14ac:dyDescent="0.2">
      <c r="A146" s="187" t="s">
        <v>48</v>
      </c>
      <c r="B146" s="188"/>
      <c r="C146" s="188"/>
      <c r="D146" s="188"/>
      <c r="E146" s="188"/>
      <c r="F146" s="188"/>
      <c r="G146" s="188"/>
      <c r="H146" s="188"/>
      <c r="I146" s="188"/>
      <c r="J146" s="189"/>
      <c r="K146" s="38">
        <f>SUM(K143,K144)*14</f>
        <v>56</v>
      </c>
      <c r="L146" s="38">
        <f t="shared" ref="L146:P146" si="53">SUM(L143,L144)*14</f>
        <v>0</v>
      </c>
      <c r="M146" s="38">
        <f t="shared" si="53"/>
        <v>0</v>
      </c>
      <c r="N146" s="38">
        <f t="shared" si="53"/>
        <v>56</v>
      </c>
      <c r="O146" s="38">
        <f t="shared" si="53"/>
        <v>84</v>
      </c>
      <c r="P146" s="38">
        <f t="shared" si="53"/>
        <v>140</v>
      </c>
      <c r="Q146" s="205"/>
      <c r="R146" s="205"/>
      <c r="S146" s="205"/>
      <c r="T146" s="205"/>
    </row>
    <row r="147" spans="1:20" ht="24" customHeight="1" x14ac:dyDescent="0.2">
      <c r="A147" s="190"/>
      <c r="B147" s="191"/>
      <c r="C147" s="191"/>
      <c r="D147" s="191"/>
      <c r="E147" s="191"/>
      <c r="F147" s="191"/>
      <c r="G147" s="191"/>
      <c r="H147" s="191"/>
      <c r="I147" s="191"/>
      <c r="J147" s="192"/>
      <c r="K147" s="259">
        <f>SUM(K146:M146)</f>
        <v>56</v>
      </c>
      <c r="L147" s="259"/>
      <c r="M147" s="259"/>
      <c r="N147" s="262">
        <f>SUM(N146:O146)</f>
        <v>140</v>
      </c>
      <c r="O147" s="262"/>
      <c r="P147" s="262"/>
      <c r="Q147" s="205"/>
      <c r="R147" s="205"/>
      <c r="S147" s="205"/>
      <c r="T147" s="205"/>
    </row>
    <row r="148" spans="1:20" ht="20.25" customHeight="1" x14ac:dyDescent="0.2">
      <c r="A148" s="254" t="s">
        <v>136</v>
      </c>
      <c r="B148" s="254"/>
      <c r="C148" s="254"/>
      <c r="D148" s="254"/>
      <c r="E148" s="254"/>
      <c r="F148" s="254"/>
      <c r="G148" s="254"/>
      <c r="H148" s="254"/>
      <c r="I148" s="254"/>
      <c r="J148" s="254"/>
      <c r="K148" s="254"/>
      <c r="L148" s="254"/>
      <c r="M148" s="254"/>
      <c r="N148" s="254"/>
      <c r="O148" s="254"/>
      <c r="P148" s="254"/>
      <c r="Q148" s="254"/>
      <c r="R148" s="254"/>
      <c r="S148" s="254"/>
      <c r="T148" s="254"/>
    </row>
    <row r="149" spans="1:20" ht="18" customHeight="1" x14ac:dyDescent="0.2">
      <c r="A149" s="255"/>
      <c r="B149" s="255"/>
      <c r="C149" s="255"/>
      <c r="D149" s="255"/>
      <c r="E149" s="255"/>
      <c r="F149" s="255"/>
      <c r="G149" s="255"/>
      <c r="H149" s="255"/>
      <c r="I149" s="255"/>
      <c r="J149" s="255"/>
      <c r="K149" s="255"/>
      <c r="L149" s="255"/>
      <c r="M149" s="255"/>
      <c r="N149" s="255"/>
      <c r="O149" s="255"/>
      <c r="P149" s="255"/>
      <c r="Q149" s="255"/>
      <c r="R149" s="255"/>
      <c r="S149" s="255"/>
      <c r="T149" s="255"/>
    </row>
    <row r="150" spans="1:20" ht="17.25" customHeight="1" x14ac:dyDescent="0.2">
      <c r="A150" s="26"/>
      <c r="B150" s="26"/>
      <c r="C150" s="26"/>
      <c r="D150" s="26"/>
      <c r="E150" s="26"/>
      <c r="F150" s="26"/>
      <c r="G150" s="26"/>
      <c r="H150" s="26"/>
      <c r="I150" s="26"/>
      <c r="J150" s="26"/>
      <c r="K150" s="47"/>
      <c r="L150" s="47"/>
      <c r="M150" s="47"/>
      <c r="N150" s="48"/>
      <c r="O150" s="48"/>
      <c r="P150" s="48"/>
      <c r="Q150" s="49"/>
      <c r="R150" s="49"/>
      <c r="S150" s="49"/>
      <c r="T150" s="49"/>
    </row>
    <row r="151" spans="1:20" ht="15" customHeight="1" x14ac:dyDescent="0.2">
      <c r="A151" s="26"/>
      <c r="B151" s="26"/>
      <c r="C151" s="26"/>
      <c r="D151" s="26"/>
      <c r="E151" s="26"/>
      <c r="F151" s="26"/>
      <c r="G151" s="26"/>
      <c r="H151" s="26"/>
      <c r="I151" s="26"/>
      <c r="J151" s="26"/>
      <c r="K151" s="47"/>
      <c r="L151" s="47"/>
      <c r="M151" s="47"/>
      <c r="N151" s="48"/>
      <c r="O151" s="48"/>
      <c r="P151" s="48"/>
      <c r="Q151" s="49"/>
      <c r="R151" s="49"/>
      <c r="S151" s="49"/>
      <c r="T151" s="49"/>
    </row>
    <row r="152" spans="1:20" ht="10.5" customHeight="1" x14ac:dyDescent="0.2">
      <c r="A152" s="128" t="s">
        <v>137</v>
      </c>
      <c r="B152" s="129"/>
      <c r="C152" s="129"/>
      <c r="D152" s="129"/>
      <c r="E152" s="129"/>
      <c r="F152" s="129"/>
      <c r="G152" s="129"/>
      <c r="H152" s="129"/>
      <c r="I152" s="129"/>
      <c r="J152" s="129"/>
      <c r="K152" s="129"/>
      <c r="L152" s="129"/>
      <c r="M152" s="129"/>
      <c r="N152" s="129"/>
      <c r="O152" s="129"/>
      <c r="P152" s="129"/>
      <c r="Q152" s="129"/>
      <c r="R152" s="129"/>
      <c r="S152" s="129"/>
      <c r="T152" s="130"/>
    </row>
    <row r="153" spans="1:20" ht="16.5" customHeight="1" x14ac:dyDescent="0.2">
      <c r="A153" s="131" t="s">
        <v>142</v>
      </c>
      <c r="B153" s="132"/>
      <c r="C153" s="132"/>
      <c r="D153" s="132"/>
      <c r="E153" s="132"/>
      <c r="F153" s="132"/>
      <c r="G153" s="132"/>
      <c r="H153" s="132"/>
      <c r="I153" s="133"/>
      <c r="J153" s="124" t="s">
        <v>40</v>
      </c>
      <c r="K153" s="131" t="s">
        <v>24</v>
      </c>
      <c r="L153" s="132"/>
      <c r="M153" s="133"/>
      <c r="N153" s="131" t="s">
        <v>41</v>
      </c>
      <c r="O153" s="132"/>
      <c r="P153" s="133"/>
      <c r="Q153" s="131" t="s">
        <v>23</v>
      </c>
      <c r="R153" s="132"/>
      <c r="S153" s="133"/>
      <c r="T153" s="124" t="s">
        <v>138</v>
      </c>
    </row>
    <row r="154" spans="1:20" ht="25.5" customHeight="1" x14ac:dyDescent="0.2">
      <c r="A154" s="260"/>
      <c r="B154" s="177"/>
      <c r="C154" s="177"/>
      <c r="D154" s="177"/>
      <c r="E154" s="177"/>
      <c r="F154" s="177"/>
      <c r="G154" s="177"/>
      <c r="H154" s="177"/>
      <c r="I154" s="261"/>
      <c r="J154" s="116"/>
      <c r="K154" s="111"/>
      <c r="L154" s="114"/>
      <c r="M154" s="115"/>
      <c r="N154" s="111"/>
      <c r="O154" s="114"/>
      <c r="P154" s="115"/>
      <c r="Q154" s="111"/>
      <c r="R154" s="114"/>
      <c r="S154" s="115"/>
      <c r="T154" s="116"/>
    </row>
    <row r="155" spans="1:20" ht="17.25" customHeight="1" x14ac:dyDescent="0.2">
      <c r="A155" s="111"/>
      <c r="B155" s="114"/>
      <c r="C155" s="114"/>
      <c r="D155" s="114"/>
      <c r="E155" s="114"/>
      <c r="F155" s="114"/>
      <c r="G155" s="114"/>
      <c r="H155" s="114"/>
      <c r="I155" s="115"/>
      <c r="J155" s="117"/>
      <c r="K155" s="5" t="s">
        <v>28</v>
      </c>
      <c r="L155" s="5" t="s">
        <v>29</v>
      </c>
      <c r="M155" s="5" t="s">
        <v>30</v>
      </c>
      <c r="N155" s="5" t="s">
        <v>34</v>
      </c>
      <c r="O155" s="5" t="s">
        <v>7</v>
      </c>
      <c r="P155" s="5" t="s">
        <v>31</v>
      </c>
      <c r="Q155" s="5" t="s">
        <v>32</v>
      </c>
      <c r="R155" s="5" t="s">
        <v>28</v>
      </c>
      <c r="S155" s="5" t="s">
        <v>33</v>
      </c>
      <c r="T155" s="117"/>
    </row>
    <row r="156" spans="1:20" ht="14.25" customHeight="1" x14ac:dyDescent="0.2">
      <c r="A156" s="256" t="s">
        <v>139</v>
      </c>
      <c r="B156" s="257"/>
      <c r="C156" s="257"/>
      <c r="D156" s="257"/>
      <c r="E156" s="257"/>
      <c r="F156" s="257"/>
      <c r="G156" s="257"/>
      <c r="H156" s="257"/>
      <c r="I156" s="258"/>
      <c r="J156" s="38">
        <f t="shared" ref="J156:T156" si="54">J135+J145</f>
        <v>9</v>
      </c>
      <c r="K156" s="38">
        <f t="shared" si="54"/>
        <v>6</v>
      </c>
      <c r="L156" s="38">
        <f t="shared" si="54"/>
        <v>0</v>
      </c>
      <c r="M156" s="38">
        <f t="shared" si="54"/>
        <v>0</v>
      </c>
      <c r="N156" s="38">
        <f t="shared" si="54"/>
        <v>6</v>
      </c>
      <c r="O156" s="38">
        <f t="shared" si="54"/>
        <v>9</v>
      </c>
      <c r="P156" s="38">
        <f t="shared" si="54"/>
        <v>15</v>
      </c>
      <c r="Q156" s="38">
        <f t="shared" si="54"/>
        <v>0</v>
      </c>
      <c r="R156" s="38">
        <f t="shared" si="54"/>
        <v>0</v>
      </c>
      <c r="S156" s="38">
        <f t="shared" si="54"/>
        <v>6</v>
      </c>
      <c r="T156" s="38">
        <f t="shared" si="54"/>
        <v>2</v>
      </c>
    </row>
    <row r="157" spans="1:20" ht="17.25" customHeight="1" x14ac:dyDescent="0.2">
      <c r="A157" s="187" t="s">
        <v>48</v>
      </c>
      <c r="B157" s="188"/>
      <c r="C157" s="188"/>
      <c r="D157" s="188"/>
      <c r="E157" s="188"/>
      <c r="F157" s="188"/>
      <c r="G157" s="188"/>
      <c r="H157" s="188"/>
      <c r="I157" s="188"/>
      <c r="J157" s="189"/>
      <c r="K157" s="38">
        <f t="shared" ref="K157:P157" si="55">K136+K146</f>
        <v>84</v>
      </c>
      <c r="L157" s="38">
        <f t="shared" si="55"/>
        <v>0</v>
      </c>
      <c r="M157" s="38">
        <f t="shared" si="55"/>
        <v>0</v>
      </c>
      <c r="N157" s="38">
        <f t="shared" si="55"/>
        <v>84</v>
      </c>
      <c r="O157" s="38">
        <f t="shared" si="55"/>
        <v>126</v>
      </c>
      <c r="P157" s="38">
        <f t="shared" si="55"/>
        <v>210</v>
      </c>
      <c r="Q157" s="205"/>
      <c r="R157" s="205"/>
      <c r="S157" s="205"/>
      <c r="T157" s="205"/>
    </row>
    <row r="158" spans="1:20" ht="15.75" customHeight="1" x14ac:dyDescent="0.2">
      <c r="A158" s="190"/>
      <c r="B158" s="191"/>
      <c r="C158" s="191"/>
      <c r="D158" s="191"/>
      <c r="E158" s="191"/>
      <c r="F158" s="191"/>
      <c r="G158" s="191"/>
      <c r="H158" s="191"/>
      <c r="I158" s="191"/>
      <c r="J158" s="192"/>
      <c r="K158" s="259">
        <f>K157+L157+M157</f>
        <v>84</v>
      </c>
      <c r="L158" s="259"/>
      <c r="M158" s="259"/>
      <c r="N158" s="259">
        <f>P157</f>
        <v>210</v>
      </c>
      <c r="O158" s="259"/>
      <c r="P158" s="259"/>
      <c r="Q158" s="205"/>
      <c r="R158" s="205"/>
      <c r="S158" s="205"/>
      <c r="T158" s="205"/>
    </row>
    <row r="159" spans="1:20" ht="16.5" customHeight="1" x14ac:dyDescent="0.2">
      <c r="A159" s="26"/>
      <c r="B159" s="26"/>
      <c r="C159" s="26"/>
      <c r="D159" s="26"/>
      <c r="E159" s="26"/>
      <c r="F159" s="26"/>
      <c r="G159" s="26"/>
      <c r="H159" s="26"/>
      <c r="I159" s="26"/>
      <c r="J159" s="26"/>
      <c r="K159" s="47"/>
      <c r="L159" s="47"/>
      <c r="M159" s="47"/>
      <c r="N159" s="47"/>
      <c r="O159" s="47"/>
      <c r="P159" s="47"/>
      <c r="Q159" s="49"/>
      <c r="R159" s="49"/>
      <c r="S159" s="49"/>
      <c r="T159" s="49"/>
    </row>
    <row r="160" spans="1:20" ht="15" hidden="1" customHeight="1" x14ac:dyDescent="0.2">
      <c r="A160" s="26"/>
      <c r="B160" s="26"/>
      <c r="C160" s="26"/>
      <c r="D160" s="26"/>
      <c r="E160" s="26"/>
      <c r="F160" s="26"/>
      <c r="G160" s="26"/>
      <c r="H160" s="26"/>
      <c r="I160" s="26"/>
      <c r="J160" s="26"/>
      <c r="K160" s="47"/>
      <c r="L160" s="47"/>
      <c r="M160" s="47"/>
      <c r="N160" s="47"/>
      <c r="O160" s="47"/>
      <c r="P160" s="47"/>
      <c r="Q160" s="49"/>
      <c r="R160" s="49"/>
      <c r="S160" s="49"/>
      <c r="T160" s="49"/>
    </row>
    <row r="161" spans="1:20" ht="12.75" hidden="1" customHeight="1" x14ac:dyDescent="0.2">
      <c r="A161" s="58" t="s">
        <v>49</v>
      </c>
      <c r="B161" s="59"/>
      <c r="C161" s="59"/>
      <c r="D161" s="59"/>
      <c r="E161" s="59"/>
      <c r="F161" s="59"/>
      <c r="G161" s="59"/>
      <c r="H161" s="59"/>
      <c r="I161" s="59"/>
      <c r="J161" s="59"/>
      <c r="K161" s="59"/>
      <c r="L161" s="59"/>
      <c r="M161" s="59"/>
      <c r="N161" s="59"/>
      <c r="O161" s="59"/>
      <c r="P161" s="59"/>
      <c r="Q161" s="59"/>
      <c r="R161" s="59"/>
      <c r="S161" s="59"/>
      <c r="T161" s="60"/>
    </row>
    <row r="162" spans="1:20" ht="17.25" hidden="1" customHeight="1" x14ac:dyDescent="0.2">
      <c r="A162" s="61" t="s">
        <v>27</v>
      </c>
      <c r="B162" s="63" t="s">
        <v>26</v>
      </c>
      <c r="C162" s="64"/>
      <c r="D162" s="64"/>
      <c r="E162" s="64"/>
      <c r="F162" s="64"/>
      <c r="G162" s="64"/>
      <c r="H162" s="64"/>
      <c r="I162" s="65"/>
      <c r="J162" s="61" t="s">
        <v>40</v>
      </c>
      <c r="K162" s="58" t="s">
        <v>24</v>
      </c>
      <c r="L162" s="59"/>
      <c r="M162" s="60"/>
      <c r="N162" s="58" t="s">
        <v>41</v>
      </c>
      <c r="O162" s="59"/>
      <c r="P162" s="60"/>
      <c r="Q162" s="58" t="s">
        <v>23</v>
      </c>
      <c r="R162" s="59"/>
      <c r="S162" s="60"/>
      <c r="T162" s="61" t="s">
        <v>22</v>
      </c>
    </row>
    <row r="163" spans="1:20" hidden="1" x14ac:dyDescent="0.2">
      <c r="A163" s="62"/>
      <c r="B163" s="66"/>
      <c r="C163" s="67"/>
      <c r="D163" s="67"/>
      <c r="E163" s="67"/>
      <c r="F163" s="67"/>
      <c r="G163" s="67"/>
      <c r="H163" s="67"/>
      <c r="I163" s="68"/>
      <c r="J163" s="62"/>
      <c r="K163" s="29" t="s">
        <v>28</v>
      </c>
      <c r="L163" s="29" t="s">
        <v>29</v>
      </c>
      <c r="M163" s="29" t="s">
        <v>30</v>
      </c>
      <c r="N163" s="29" t="s">
        <v>34</v>
      </c>
      <c r="O163" s="29" t="s">
        <v>7</v>
      </c>
      <c r="P163" s="29" t="s">
        <v>31</v>
      </c>
      <c r="Q163" s="29" t="s">
        <v>32</v>
      </c>
      <c r="R163" s="29" t="s">
        <v>28</v>
      </c>
      <c r="S163" s="29" t="s">
        <v>33</v>
      </c>
      <c r="T163" s="62"/>
    </row>
    <row r="164" spans="1:20" hidden="1" x14ac:dyDescent="0.2">
      <c r="A164" s="58" t="s">
        <v>67</v>
      </c>
      <c r="B164" s="59"/>
      <c r="C164" s="59"/>
      <c r="D164" s="59"/>
      <c r="E164" s="59"/>
      <c r="F164" s="59"/>
      <c r="G164" s="59"/>
      <c r="H164" s="59"/>
      <c r="I164" s="59"/>
      <c r="J164" s="59"/>
      <c r="K164" s="59"/>
      <c r="L164" s="59"/>
      <c r="M164" s="59"/>
      <c r="N164" s="59"/>
      <c r="O164" s="59"/>
      <c r="P164" s="59"/>
      <c r="Q164" s="59"/>
      <c r="R164" s="59"/>
      <c r="S164" s="59"/>
      <c r="T164" s="60"/>
    </row>
    <row r="165" spans="1:20" hidden="1" x14ac:dyDescent="0.2">
      <c r="A165" s="50" t="str">
        <f t="shared" ref="A165:A180" si="56">IF(ISNA(INDEX($A$34:$T$134,MATCH($B165,$B$34:$B$134,0),1)),"",INDEX($A$34:$T$134,MATCH($B165,$B$34:$B$134,0),1))</f>
        <v/>
      </c>
      <c r="B165" s="69" t="s">
        <v>59</v>
      </c>
      <c r="C165" s="69"/>
      <c r="D165" s="69"/>
      <c r="E165" s="69"/>
      <c r="F165" s="69"/>
      <c r="G165" s="69"/>
      <c r="H165" s="69"/>
      <c r="I165" s="69"/>
      <c r="J165" s="34" t="str">
        <f t="shared" ref="J165:J180" si="57">IF(ISNA(INDEX($A$34:$T$134,MATCH($B165,$B$34:$B$134,0),10)),"",INDEX($A$34:$T$134,MATCH($B165,$B$34:$B$134,0),10))</f>
        <v/>
      </c>
      <c r="K165" s="34" t="str">
        <f t="shared" ref="K165:K180" si="58">IF(ISNA(INDEX($A$34:$T$134,MATCH($B165,$B$34:$B$134,0),11)),"",INDEX($A$34:$T$134,MATCH($B165,$B$34:$B$134,0),11))</f>
        <v/>
      </c>
      <c r="L165" s="34" t="str">
        <f t="shared" ref="L165:L180" si="59">IF(ISNA(INDEX($A$34:$T$134,MATCH($B165,$B$34:$B$134,0),12)),"",INDEX($A$34:$T$134,MATCH($B165,$B$34:$B$134,0),12))</f>
        <v/>
      </c>
      <c r="M165" s="34" t="str">
        <f t="shared" ref="M165:M180" si="60">IF(ISNA(INDEX($A$34:$T$134,MATCH($B165,$B$34:$B$134,0),13)),"",INDEX($A$34:$T$134,MATCH($B165,$B$34:$B$134,0),13))</f>
        <v/>
      </c>
      <c r="N165" s="34" t="str">
        <f t="shared" ref="N165:N180" si="61">IF(ISNA(INDEX($A$34:$T$134,MATCH($B165,$B$34:$B$134,0),14)),"",INDEX($A$34:$T$134,MATCH($B165,$B$34:$B$134,0),14))</f>
        <v/>
      </c>
      <c r="O165" s="34" t="str">
        <f t="shared" ref="O165:O180" si="62">IF(ISNA(INDEX($A$34:$T$134,MATCH($B165,$B$34:$B$134,0),15)),"",INDEX($A$34:$T$134,MATCH($B165,$B$34:$B$134,0),15))</f>
        <v/>
      </c>
      <c r="P165" s="34" t="str">
        <f t="shared" ref="P165:P180" si="63">IF(ISNA(INDEX($A$34:$T$134,MATCH($B165,$B$34:$B$134,0),16)),"",INDEX($A$34:$T$134,MATCH($B165,$B$34:$B$134,0),16))</f>
        <v/>
      </c>
      <c r="Q165" s="51" t="str">
        <f t="shared" ref="Q165:Q180" si="64">IF(ISNA(INDEX($A$34:$T$134,MATCH($B165,$B$34:$B$134,0),17)),"",INDEX($A$34:$T$134,MATCH($B165,$B$34:$B$134,0),17))</f>
        <v/>
      </c>
      <c r="R165" s="51" t="str">
        <f t="shared" ref="R165:R180" si="65">IF(ISNA(INDEX($A$34:$T$134,MATCH($B165,$B$34:$B$134,0),18)),"",INDEX($A$34:$T$134,MATCH($B165,$B$34:$B$134,0),18))</f>
        <v/>
      </c>
      <c r="S165" s="51" t="str">
        <f t="shared" ref="S165:S180" si="66">IF(ISNA(INDEX($A$34:$T$134,MATCH($B165,$B$34:$B$134,0),19)),"",INDEX($A$34:$T$134,MATCH($B165,$B$34:$B$134,0),19))</f>
        <v/>
      </c>
      <c r="T165" s="30" t="s">
        <v>37</v>
      </c>
    </row>
    <row r="166" spans="1:20" hidden="1" x14ac:dyDescent="0.2">
      <c r="A166" s="50" t="str">
        <f t="shared" si="56"/>
        <v/>
      </c>
      <c r="B166" s="69"/>
      <c r="C166" s="69"/>
      <c r="D166" s="69"/>
      <c r="E166" s="69"/>
      <c r="F166" s="69"/>
      <c r="G166" s="69"/>
      <c r="H166" s="69"/>
      <c r="I166" s="69"/>
      <c r="J166" s="34" t="str">
        <f t="shared" si="57"/>
        <v/>
      </c>
      <c r="K166" s="34" t="str">
        <f t="shared" si="58"/>
        <v/>
      </c>
      <c r="L166" s="34" t="str">
        <f t="shared" si="59"/>
        <v/>
      </c>
      <c r="M166" s="34" t="str">
        <f t="shared" si="60"/>
        <v/>
      </c>
      <c r="N166" s="34" t="str">
        <f t="shared" si="61"/>
        <v/>
      </c>
      <c r="O166" s="34" t="str">
        <f t="shared" si="62"/>
        <v/>
      </c>
      <c r="P166" s="34" t="str">
        <f t="shared" si="63"/>
        <v/>
      </c>
      <c r="Q166" s="51" t="str">
        <f t="shared" si="64"/>
        <v/>
      </c>
      <c r="R166" s="51" t="str">
        <f t="shared" si="65"/>
        <v/>
      </c>
      <c r="S166" s="51" t="str">
        <f t="shared" si="66"/>
        <v/>
      </c>
      <c r="T166" s="30" t="s">
        <v>37</v>
      </c>
    </row>
    <row r="167" spans="1:20" hidden="1" x14ac:dyDescent="0.2">
      <c r="A167" s="50" t="str">
        <f t="shared" si="56"/>
        <v/>
      </c>
      <c r="B167" s="69"/>
      <c r="C167" s="69"/>
      <c r="D167" s="69"/>
      <c r="E167" s="69"/>
      <c r="F167" s="69"/>
      <c r="G167" s="69"/>
      <c r="H167" s="69"/>
      <c r="I167" s="69"/>
      <c r="J167" s="34" t="str">
        <f t="shared" si="57"/>
        <v/>
      </c>
      <c r="K167" s="34" t="str">
        <f t="shared" si="58"/>
        <v/>
      </c>
      <c r="L167" s="34" t="str">
        <f t="shared" si="59"/>
        <v/>
      </c>
      <c r="M167" s="34" t="str">
        <f t="shared" si="60"/>
        <v/>
      </c>
      <c r="N167" s="34" t="str">
        <f t="shared" si="61"/>
        <v/>
      </c>
      <c r="O167" s="34" t="str">
        <f t="shared" si="62"/>
        <v/>
      </c>
      <c r="P167" s="34" t="str">
        <f t="shared" si="63"/>
        <v/>
      </c>
      <c r="Q167" s="51" t="str">
        <f t="shared" si="64"/>
        <v/>
      </c>
      <c r="R167" s="51" t="str">
        <f t="shared" si="65"/>
        <v/>
      </c>
      <c r="S167" s="51" t="str">
        <f t="shared" si="66"/>
        <v/>
      </c>
      <c r="T167" s="30" t="s">
        <v>37</v>
      </c>
    </row>
    <row r="168" spans="1:20" hidden="1" x14ac:dyDescent="0.2">
      <c r="A168" s="50" t="str">
        <f t="shared" si="56"/>
        <v/>
      </c>
      <c r="B168" s="69"/>
      <c r="C168" s="69"/>
      <c r="D168" s="69"/>
      <c r="E168" s="69"/>
      <c r="F168" s="69"/>
      <c r="G168" s="69"/>
      <c r="H168" s="69"/>
      <c r="I168" s="69"/>
      <c r="J168" s="34" t="str">
        <f t="shared" si="57"/>
        <v/>
      </c>
      <c r="K168" s="34" t="str">
        <f t="shared" si="58"/>
        <v/>
      </c>
      <c r="L168" s="34" t="str">
        <f t="shared" si="59"/>
        <v/>
      </c>
      <c r="M168" s="34" t="str">
        <f t="shared" si="60"/>
        <v/>
      </c>
      <c r="N168" s="34" t="str">
        <f t="shared" si="61"/>
        <v/>
      </c>
      <c r="O168" s="34" t="str">
        <f t="shared" si="62"/>
        <v/>
      </c>
      <c r="P168" s="34" t="str">
        <f t="shared" si="63"/>
        <v/>
      </c>
      <c r="Q168" s="51" t="str">
        <f t="shared" si="64"/>
        <v/>
      </c>
      <c r="R168" s="51" t="str">
        <f t="shared" si="65"/>
        <v/>
      </c>
      <c r="S168" s="51" t="str">
        <f t="shared" si="66"/>
        <v/>
      </c>
      <c r="T168" s="30" t="s">
        <v>37</v>
      </c>
    </row>
    <row r="169" spans="1:20" hidden="1" x14ac:dyDescent="0.2">
      <c r="A169" s="50" t="str">
        <f t="shared" si="56"/>
        <v/>
      </c>
      <c r="B169" s="69"/>
      <c r="C169" s="69"/>
      <c r="D169" s="69"/>
      <c r="E169" s="69"/>
      <c r="F169" s="69"/>
      <c r="G169" s="69"/>
      <c r="H169" s="69"/>
      <c r="I169" s="69"/>
      <c r="J169" s="34" t="str">
        <f t="shared" si="57"/>
        <v/>
      </c>
      <c r="K169" s="34" t="str">
        <f t="shared" si="58"/>
        <v/>
      </c>
      <c r="L169" s="34" t="str">
        <f t="shared" si="59"/>
        <v/>
      </c>
      <c r="M169" s="34" t="str">
        <f t="shared" si="60"/>
        <v/>
      </c>
      <c r="N169" s="34" t="str">
        <f t="shared" si="61"/>
        <v/>
      </c>
      <c r="O169" s="34" t="str">
        <f t="shared" si="62"/>
        <v/>
      </c>
      <c r="P169" s="34" t="str">
        <f t="shared" si="63"/>
        <v/>
      </c>
      <c r="Q169" s="51" t="str">
        <f t="shared" si="64"/>
        <v/>
      </c>
      <c r="R169" s="51" t="str">
        <f t="shared" si="65"/>
        <v/>
      </c>
      <c r="S169" s="51" t="str">
        <f t="shared" si="66"/>
        <v/>
      </c>
      <c r="T169" s="30" t="s">
        <v>37</v>
      </c>
    </row>
    <row r="170" spans="1:20" hidden="1" x14ac:dyDescent="0.2">
      <c r="A170" s="50" t="str">
        <f t="shared" si="56"/>
        <v/>
      </c>
      <c r="B170" s="69"/>
      <c r="C170" s="69"/>
      <c r="D170" s="69"/>
      <c r="E170" s="69"/>
      <c r="F170" s="69"/>
      <c r="G170" s="69"/>
      <c r="H170" s="69"/>
      <c r="I170" s="69"/>
      <c r="J170" s="34" t="str">
        <f t="shared" si="57"/>
        <v/>
      </c>
      <c r="K170" s="34" t="str">
        <f t="shared" si="58"/>
        <v/>
      </c>
      <c r="L170" s="34" t="str">
        <f t="shared" si="59"/>
        <v/>
      </c>
      <c r="M170" s="34" t="str">
        <f t="shared" si="60"/>
        <v/>
      </c>
      <c r="N170" s="34" t="str">
        <f t="shared" si="61"/>
        <v/>
      </c>
      <c r="O170" s="34" t="str">
        <f t="shared" si="62"/>
        <v/>
      </c>
      <c r="P170" s="34" t="str">
        <f t="shared" si="63"/>
        <v/>
      </c>
      <c r="Q170" s="51" t="str">
        <f t="shared" si="64"/>
        <v/>
      </c>
      <c r="R170" s="51" t="str">
        <f t="shared" si="65"/>
        <v/>
      </c>
      <c r="S170" s="51" t="str">
        <f t="shared" si="66"/>
        <v/>
      </c>
      <c r="T170" s="30" t="s">
        <v>37</v>
      </c>
    </row>
    <row r="171" spans="1:20" hidden="1" x14ac:dyDescent="0.2">
      <c r="A171" s="50" t="str">
        <f t="shared" si="56"/>
        <v/>
      </c>
      <c r="B171" s="69"/>
      <c r="C171" s="69"/>
      <c r="D171" s="69"/>
      <c r="E171" s="69"/>
      <c r="F171" s="69"/>
      <c r="G171" s="69"/>
      <c r="H171" s="69"/>
      <c r="I171" s="69"/>
      <c r="J171" s="34" t="str">
        <f t="shared" si="57"/>
        <v/>
      </c>
      <c r="K171" s="34" t="str">
        <f t="shared" si="58"/>
        <v/>
      </c>
      <c r="L171" s="34" t="str">
        <f t="shared" si="59"/>
        <v/>
      </c>
      <c r="M171" s="34" t="str">
        <f t="shared" si="60"/>
        <v/>
      </c>
      <c r="N171" s="34" t="str">
        <f t="shared" si="61"/>
        <v/>
      </c>
      <c r="O171" s="34" t="str">
        <f t="shared" si="62"/>
        <v/>
      </c>
      <c r="P171" s="34" t="str">
        <f t="shared" si="63"/>
        <v/>
      </c>
      <c r="Q171" s="51" t="str">
        <f t="shared" si="64"/>
        <v/>
      </c>
      <c r="R171" s="51" t="str">
        <f t="shared" si="65"/>
        <v/>
      </c>
      <c r="S171" s="51" t="str">
        <f t="shared" si="66"/>
        <v/>
      </c>
      <c r="T171" s="30" t="s">
        <v>37</v>
      </c>
    </row>
    <row r="172" spans="1:20" hidden="1" x14ac:dyDescent="0.2">
      <c r="A172" s="50" t="str">
        <f t="shared" si="56"/>
        <v/>
      </c>
      <c r="B172" s="69"/>
      <c r="C172" s="69"/>
      <c r="D172" s="69"/>
      <c r="E172" s="69"/>
      <c r="F172" s="69"/>
      <c r="G172" s="69"/>
      <c r="H172" s="69"/>
      <c r="I172" s="69"/>
      <c r="J172" s="34" t="str">
        <f t="shared" si="57"/>
        <v/>
      </c>
      <c r="K172" s="34" t="str">
        <f t="shared" si="58"/>
        <v/>
      </c>
      <c r="L172" s="34" t="str">
        <f t="shared" si="59"/>
        <v/>
      </c>
      <c r="M172" s="34" t="str">
        <f t="shared" si="60"/>
        <v/>
      </c>
      <c r="N172" s="34" t="str">
        <f t="shared" si="61"/>
        <v/>
      </c>
      <c r="O172" s="34" t="str">
        <f t="shared" si="62"/>
        <v/>
      </c>
      <c r="P172" s="34" t="str">
        <f t="shared" si="63"/>
        <v/>
      </c>
      <c r="Q172" s="51" t="str">
        <f t="shared" si="64"/>
        <v/>
      </c>
      <c r="R172" s="51" t="str">
        <f t="shared" si="65"/>
        <v/>
      </c>
      <c r="S172" s="51" t="str">
        <f t="shared" si="66"/>
        <v/>
      </c>
      <c r="T172" s="30" t="s">
        <v>37</v>
      </c>
    </row>
    <row r="173" spans="1:20" hidden="1" x14ac:dyDescent="0.2">
      <c r="A173" s="50" t="str">
        <f t="shared" si="56"/>
        <v/>
      </c>
      <c r="B173" s="69"/>
      <c r="C173" s="69"/>
      <c r="D173" s="69"/>
      <c r="E173" s="69"/>
      <c r="F173" s="69"/>
      <c r="G173" s="69"/>
      <c r="H173" s="69"/>
      <c r="I173" s="69"/>
      <c r="J173" s="34" t="str">
        <f t="shared" si="57"/>
        <v/>
      </c>
      <c r="K173" s="34" t="str">
        <f t="shared" si="58"/>
        <v/>
      </c>
      <c r="L173" s="34" t="str">
        <f t="shared" si="59"/>
        <v/>
      </c>
      <c r="M173" s="34" t="str">
        <f t="shared" si="60"/>
        <v/>
      </c>
      <c r="N173" s="34" t="str">
        <f t="shared" si="61"/>
        <v/>
      </c>
      <c r="O173" s="34" t="str">
        <f t="shared" si="62"/>
        <v/>
      </c>
      <c r="P173" s="34" t="str">
        <f t="shared" si="63"/>
        <v/>
      </c>
      <c r="Q173" s="51" t="str">
        <f t="shared" si="64"/>
        <v/>
      </c>
      <c r="R173" s="51" t="str">
        <f t="shared" si="65"/>
        <v/>
      </c>
      <c r="S173" s="51" t="str">
        <f t="shared" si="66"/>
        <v/>
      </c>
      <c r="T173" s="30" t="s">
        <v>37</v>
      </c>
    </row>
    <row r="174" spans="1:20" hidden="1" x14ac:dyDescent="0.2">
      <c r="A174" s="50" t="str">
        <f t="shared" si="56"/>
        <v/>
      </c>
      <c r="B174" s="69"/>
      <c r="C174" s="69"/>
      <c r="D174" s="69"/>
      <c r="E174" s="69"/>
      <c r="F174" s="69"/>
      <c r="G174" s="69"/>
      <c r="H174" s="69"/>
      <c r="I174" s="69"/>
      <c r="J174" s="34" t="str">
        <f t="shared" si="57"/>
        <v/>
      </c>
      <c r="K174" s="34" t="str">
        <f t="shared" si="58"/>
        <v/>
      </c>
      <c r="L174" s="34" t="str">
        <f t="shared" si="59"/>
        <v/>
      </c>
      <c r="M174" s="34" t="str">
        <f t="shared" si="60"/>
        <v/>
      </c>
      <c r="N174" s="34" t="str">
        <f t="shared" si="61"/>
        <v/>
      </c>
      <c r="O174" s="34" t="str">
        <f t="shared" si="62"/>
        <v/>
      </c>
      <c r="P174" s="34" t="str">
        <f t="shared" si="63"/>
        <v/>
      </c>
      <c r="Q174" s="51" t="str">
        <f t="shared" si="64"/>
        <v/>
      </c>
      <c r="R174" s="51" t="str">
        <f t="shared" si="65"/>
        <v/>
      </c>
      <c r="S174" s="51" t="str">
        <f t="shared" si="66"/>
        <v/>
      </c>
      <c r="T174" s="30" t="s">
        <v>37</v>
      </c>
    </row>
    <row r="175" spans="1:20" hidden="1" x14ac:dyDescent="0.2">
      <c r="A175" s="50" t="str">
        <f t="shared" si="56"/>
        <v/>
      </c>
      <c r="B175" s="69"/>
      <c r="C175" s="69"/>
      <c r="D175" s="69"/>
      <c r="E175" s="69"/>
      <c r="F175" s="69"/>
      <c r="G175" s="69"/>
      <c r="H175" s="69"/>
      <c r="I175" s="69"/>
      <c r="J175" s="34" t="str">
        <f t="shared" si="57"/>
        <v/>
      </c>
      <c r="K175" s="34" t="str">
        <f t="shared" si="58"/>
        <v/>
      </c>
      <c r="L175" s="34" t="str">
        <f t="shared" si="59"/>
        <v/>
      </c>
      <c r="M175" s="34" t="str">
        <f t="shared" si="60"/>
        <v/>
      </c>
      <c r="N175" s="34" t="str">
        <f t="shared" si="61"/>
        <v/>
      </c>
      <c r="O175" s="34" t="str">
        <f t="shared" si="62"/>
        <v/>
      </c>
      <c r="P175" s="34" t="str">
        <f t="shared" si="63"/>
        <v/>
      </c>
      <c r="Q175" s="51" t="str">
        <f t="shared" si="64"/>
        <v/>
      </c>
      <c r="R175" s="51" t="str">
        <f t="shared" si="65"/>
        <v/>
      </c>
      <c r="S175" s="51" t="str">
        <f t="shared" si="66"/>
        <v/>
      </c>
      <c r="T175" s="30" t="s">
        <v>37</v>
      </c>
    </row>
    <row r="176" spans="1:20" hidden="1" x14ac:dyDescent="0.2">
      <c r="A176" s="50" t="str">
        <f t="shared" si="56"/>
        <v/>
      </c>
      <c r="B176" s="69"/>
      <c r="C176" s="69"/>
      <c r="D176" s="69"/>
      <c r="E176" s="69"/>
      <c r="F176" s="69"/>
      <c r="G176" s="69"/>
      <c r="H176" s="69"/>
      <c r="I176" s="69"/>
      <c r="J176" s="34" t="str">
        <f t="shared" si="57"/>
        <v/>
      </c>
      <c r="K176" s="34" t="str">
        <f t="shared" si="58"/>
        <v/>
      </c>
      <c r="L176" s="34" t="str">
        <f t="shared" si="59"/>
        <v/>
      </c>
      <c r="M176" s="34" t="str">
        <f t="shared" si="60"/>
        <v/>
      </c>
      <c r="N176" s="34" t="str">
        <f t="shared" si="61"/>
        <v/>
      </c>
      <c r="O176" s="34" t="str">
        <f t="shared" si="62"/>
        <v/>
      </c>
      <c r="P176" s="34" t="str">
        <f t="shared" si="63"/>
        <v/>
      </c>
      <c r="Q176" s="51" t="str">
        <f t="shared" si="64"/>
        <v/>
      </c>
      <c r="R176" s="51" t="str">
        <f t="shared" si="65"/>
        <v/>
      </c>
      <c r="S176" s="51" t="str">
        <f t="shared" si="66"/>
        <v/>
      </c>
      <c r="T176" s="30" t="s">
        <v>37</v>
      </c>
    </row>
    <row r="177" spans="1:20" hidden="1" x14ac:dyDescent="0.2">
      <c r="A177" s="50" t="str">
        <f t="shared" si="56"/>
        <v/>
      </c>
      <c r="B177" s="69"/>
      <c r="C177" s="69"/>
      <c r="D177" s="69"/>
      <c r="E177" s="69"/>
      <c r="F177" s="69"/>
      <c r="G177" s="69"/>
      <c r="H177" s="69"/>
      <c r="I177" s="69"/>
      <c r="J177" s="34" t="str">
        <f t="shared" si="57"/>
        <v/>
      </c>
      <c r="K177" s="34" t="str">
        <f t="shared" si="58"/>
        <v/>
      </c>
      <c r="L177" s="34" t="str">
        <f t="shared" si="59"/>
        <v/>
      </c>
      <c r="M177" s="34" t="str">
        <f t="shared" si="60"/>
        <v/>
      </c>
      <c r="N177" s="34" t="str">
        <f t="shared" si="61"/>
        <v/>
      </c>
      <c r="O177" s="34" t="str">
        <f t="shared" si="62"/>
        <v/>
      </c>
      <c r="P177" s="34" t="str">
        <f t="shared" si="63"/>
        <v/>
      </c>
      <c r="Q177" s="51" t="str">
        <f t="shared" si="64"/>
        <v/>
      </c>
      <c r="R177" s="51" t="str">
        <f t="shared" si="65"/>
        <v/>
      </c>
      <c r="S177" s="51" t="str">
        <f t="shared" si="66"/>
        <v/>
      </c>
      <c r="T177" s="30" t="s">
        <v>37</v>
      </c>
    </row>
    <row r="178" spans="1:20" hidden="1" x14ac:dyDescent="0.2">
      <c r="A178" s="50" t="str">
        <f t="shared" si="56"/>
        <v/>
      </c>
      <c r="B178" s="69"/>
      <c r="C178" s="69"/>
      <c r="D178" s="69"/>
      <c r="E178" s="69"/>
      <c r="F178" s="69"/>
      <c r="G178" s="69"/>
      <c r="H178" s="69"/>
      <c r="I178" s="69"/>
      <c r="J178" s="34" t="str">
        <f t="shared" si="57"/>
        <v/>
      </c>
      <c r="K178" s="34" t="str">
        <f t="shared" si="58"/>
        <v/>
      </c>
      <c r="L178" s="34" t="str">
        <f t="shared" si="59"/>
        <v/>
      </c>
      <c r="M178" s="34" t="str">
        <f t="shared" si="60"/>
        <v/>
      </c>
      <c r="N178" s="34" t="str">
        <f t="shared" si="61"/>
        <v/>
      </c>
      <c r="O178" s="34" t="str">
        <f t="shared" si="62"/>
        <v/>
      </c>
      <c r="P178" s="34" t="str">
        <f t="shared" si="63"/>
        <v/>
      </c>
      <c r="Q178" s="51" t="str">
        <f t="shared" si="64"/>
        <v/>
      </c>
      <c r="R178" s="51" t="str">
        <f t="shared" si="65"/>
        <v/>
      </c>
      <c r="S178" s="51" t="str">
        <f t="shared" si="66"/>
        <v/>
      </c>
      <c r="T178" s="30" t="s">
        <v>37</v>
      </c>
    </row>
    <row r="179" spans="1:20" hidden="1" x14ac:dyDescent="0.2">
      <c r="A179" s="50" t="str">
        <f t="shared" si="56"/>
        <v/>
      </c>
      <c r="B179" s="69"/>
      <c r="C179" s="69"/>
      <c r="D179" s="69"/>
      <c r="E179" s="69"/>
      <c r="F179" s="69"/>
      <c r="G179" s="69"/>
      <c r="H179" s="69"/>
      <c r="I179" s="69"/>
      <c r="J179" s="34" t="str">
        <f t="shared" si="57"/>
        <v/>
      </c>
      <c r="K179" s="34" t="str">
        <f t="shared" si="58"/>
        <v/>
      </c>
      <c r="L179" s="34" t="str">
        <f t="shared" si="59"/>
        <v/>
      </c>
      <c r="M179" s="34" t="str">
        <f t="shared" si="60"/>
        <v/>
      </c>
      <c r="N179" s="34" t="str">
        <f t="shared" si="61"/>
        <v/>
      </c>
      <c r="O179" s="34" t="str">
        <f t="shared" si="62"/>
        <v/>
      </c>
      <c r="P179" s="34" t="str">
        <f t="shared" si="63"/>
        <v/>
      </c>
      <c r="Q179" s="51" t="str">
        <f t="shared" si="64"/>
        <v/>
      </c>
      <c r="R179" s="51" t="str">
        <f t="shared" si="65"/>
        <v/>
      </c>
      <c r="S179" s="51" t="str">
        <f t="shared" si="66"/>
        <v/>
      </c>
      <c r="T179" s="30" t="s">
        <v>37</v>
      </c>
    </row>
    <row r="180" spans="1:20" ht="17.25" hidden="1" customHeight="1" x14ac:dyDescent="0.2">
      <c r="A180" s="50" t="str">
        <f t="shared" si="56"/>
        <v/>
      </c>
      <c r="B180" s="69"/>
      <c r="C180" s="69"/>
      <c r="D180" s="69"/>
      <c r="E180" s="69"/>
      <c r="F180" s="69"/>
      <c r="G180" s="69"/>
      <c r="H180" s="69"/>
      <c r="I180" s="69"/>
      <c r="J180" s="34" t="str">
        <f t="shared" si="57"/>
        <v/>
      </c>
      <c r="K180" s="34" t="str">
        <f t="shared" si="58"/>
        <v/>
      </c>
      <c r="L180" s="34" t="str">
        <f t="shared" si="59"/>
        <v/>
      </c>
      <c r="M180" s="34" t="str">
        <f t="shared" si="60"/>
        <v/>
      </c>
      <c r="N180" s="34" t="str">
        <f t="shared" si="61"/>
        <v/>
      </c>
      <c r="O180" s="34" t="str">
        <f t="shared" si="62"/>
        <v/>
      </c>
      <c r="P180" s="34" t="str">
        <f t="shared" si="63"/>
        <v/>
      </c>
      <c r="Q180" s="51" t="str">
        <f t="shared" si="64"/>
        <v/>
      </c>
      <c r="R180" s="51" t="str">
        <f t="shared" si="65"/>
        <v/>
      </c>
      <c r="S180" s="51" t="str">
        <f t="shared" si="66"/>
        <v/>
      </c>
      <c r="T180" s="30" t="s">
        <v>37</v>
      </c>
    </row>
    <row r="181" spans="1:20" hidden="1" x14ac:dyDescent="0.2">
      <c r="A181" s="29" t="s">
        <v>25</v>
      </c>
      <c r="B181" s="80"/>
      <c r="C181" s="81"/>
      <c r="D181" s="81"/>
      <c r="E181" s="81"/>
      <c r="F181" s="81"/>
      <c r="G181" s="81"/>
      <c r="H181" s="81"/>
      <c r="I181" s="82"/>
      <c r="J181" s="38">
        <f>IF(ISNA(SUM(J165:J180)),"",SUM(J165:J180))</f>
        <v>0</v>
      </c>
      <c r="K181" s="38">
        <f t="shared" ref="K181:P181" si="67">SUM(K165:K180)</f>
        <v>0</v>
      </c>
      <c r="L181" s="38">
        <f t="shared" si="67"/>
        <v>0</v>
      </c>
      <c r="M181" s="38">
        <f t="shared" si="67"/>
        <v>0</v>
      </c>
      <c r="N181" s="38">
        <f t="shared" si="67"/>
        <v>0</v>
      </c>
      <c r="O181" s="38">
        <f t="shared" si="67"/>
        <v>0</v>
      </c>
      <c r="P181" s="38">
        <f t="shared" si="67"/>
        <v>0</v>
      </c>
      <c r="Q181" s="29">
        <f>COUNTIF(Q165:Q180,"E")</f>
        <v>0</v>
      </c>
      <c r="R181" s="29">
        <f>COUNTIF(R165:R180,"C")</f>
        <v>0</v>
      </c>
      <c r="S181" s="29">
        <f>COUNTIF(S165:S180,"VP")</f>
        <v>0</v>
      </c>
      <c r="T181" s="30"/>
    </row>
    <row r="182" spans="1:20" hidden="1" x14ac:dyDescent="0.2">
      <c r="A182" s="58" t="s">
        <v>68</v>
      </c>
      <c r="B182" s="59"/>
      <c r="C182" s="59"/>
      <c r="D182" s="59"/>
      <c r="E182" s="59"/>
      <c r="F182" s="59"/>
      <c r="G182" s="59"/>
      <c r="H182" s="59"/>
      <c r="I182" s="59"/>
      <c r="J182" s="59"/>
      <c r="K182" s="59"/>
      <c r="L182" s="59"/>
      <c r="M182" s="59"/>
      <c r="N182" s="59"/>
      <c r="O182" s="59"/>
      <c r="P182" s="59"/>
      <c r="Q182" s="59"/>
      <c r="R182" s="59"/>
      <c r="S182" s="59"/>
      <c r="T182" s="60"/>
    </row>
    <row r="183" spans="1:20" hidden="1" x14ac:dyDescent="0.2">
      <c r="A183" s="50" t="str">
        <f>IF(ISNA(INDEX($A$34:$T$134,MATCH($B183,$B$34:$B$134,0),1)),"",INDEX($A$34:$T$134,MATCH($B183,$B$34:$B$134,0),1))</f>
        <v/>
      </c>
      <c r="B183" s="69"/>
      <c r="C183" s="69"/>
      <c r="D183" s="69"/>
      <c r="E183" s="69"/>
      <c r="F183" s="69"/>
      <c r="G183" s="69"/>
      <c r="H183" s="69"/>
      <c r="I183" s="69"/>
      <c r="J183" s="34" t="str">
        <f>IF(ISNA(INDEX($A$34:$T$134,MATCH($B183,$B$34:$B$134,0),10)),"",INDEX($A$34:$T$134,MATCH($B183,$B$34:$B$134,0),10))</f>
        <v/>
      </c>
      <c r="K183" s="34" t="str">
        <f>IF(ISNA(INDEX($A$34:$T$134,MATCH($B183,$B$34:$B$134,0),11)),"",INDEX($A$34:$T$134,MATCH($B183,$B$34:$B$134,0),11))</f>
        <v/>
      </c>
      <c r="L183" s="34" t="str">
        <f>IF(ISNA(INDEX($A$34:$T$134,MATCH($B183,$B$34:$B$134,0),12)),"",INDEX($A$34:$T$134,MATCH($B183,$B$34:$B$134,0),12))</f>
        <v/>
      </c>
      <c r="M183" s="34" t="str">
        <f>IF(ISNA(INDEX($A$34:$T$134,MATCH($B183,$B$34:$B$134,0),13)),"",INDEX($A$34:$T$134,MATCH($B183,$B$34:$B$134,0),13))</f>
        <v/>
      </c>
      <c r="N183" s="34" t="str">
        <f>IF(ISNA(INDEX($A$34:$T$134,MATCH($B183,$B$34:$B$134,0),14)),"",INDEX($A$34:$T$134,MATCH($B183,$B$34:$B$134,0),14))</f>
        <v/>
      </c>
      <c r="O183" s="34" t="str">
        <f>IF(ISNA(INDEX($A$34:$T$134,MATCH($B183,$B$34:$B$134,0),15)),"",INDEX($A$34:$T$134,MATCH($B183,$B$34:$B$134,0),15))</f>
        <v/>
      </c>
      <c r="P183" s="34" t="str">
        <f>IF(ISNA(INDEX($A$34:$T$134,MATCH($B183,$B$34:$B$134,0),16)),"",INDEX($A$34:$T$134,MATCH($B183,$B$34:$B$134,0),16))</f>
        <v/>
      </c>
      <c r="Q183" s="51" t="str">
        <f>IF(ISNA(INDEX($A$34:$T$134,MATCH($B183,$B$34:$B$134,0),17)),"",INDEX($A$34:$T$134,MATCH($B183,$B$34:$B$134,0),17))</f>
        <v/>
      </c>
      <c r="R183" s="51" t="str">
        <f>IF(ISNA(INDEX($A$34:$T$134,MATCH($B183,$B$34:$B$134,0),18)),"",INDEX($A$34:$T$134,MATCH($B183,$B$34:$B$134,0),18))</f>
        <v/>
      </c>
      <c r="S183" s="51" t="str">
        <f>IF(ISNA(INDEX($A$34:$T$134,MATCH($B183,$B$34:$B$134,0),19)),"",INDEX($A$34:$T$134,MATCH($B183,$B$34:$B$134,0),19))</f>
        <v/>
      </c>
      <c r="T183" s="30" t="s">
        <v>37</v>
      </c>
    </row>
    <row r="184" spans="1:20" hidden="1" x14ac:dyDescent="0.2">
      <c r="A184" s="50" t="str">
        <f>IF(ISNA(INDEX($A$34:$T$134,MATCH($B184,$B$34:$B$134,0),1)),"",INDEX($A$34:$T$134,MATCH($B184,$B$34:$B$134,0),1))</f>
        <v/>
      </c>
      <c r="B184" s="69"/>
      <c r="C184" s="69"/>
      <c r="D184" s="69"/>
      <c r="E184" s="69"/>
      <c r="F184" s="69"/>
      <c r="G184" s="69"/>
      <c r="H184" s="69"/>
      <c r="I184" s="69"/>
      <c r="J184" s="34" t="str">
        <f>IF(ISNA(INDEX($A$34:$T$134,MATCH($B184,$B$34:$B$134,0),10)),"",INDEX($A$34:$T$134,MATCH($B184,$B$34:$B$134,0),10))</f>
        <v/>
      </c>
      <c r="K184" s="34" t="str">
        <f>IF(ISNA(INDEX($A$34:$T$134,MATCH($B184,$B$34:$B$134,0),11)),"",INDEX($A$34:$T$134,MATCH($B184,$B$34:$B$134,0),11))</f>
        <v/>
      </c>
      <c r="L184" s="34" t="str">
        <f>IF(ISNA(INDEX($A$34:$T$134,MATCH($B184,$B$34:$B$134,0),12)),"",INDEX($A$34:$T$134,MATCH($B184,$B$34:$B$134,0),12))</f>
        <v/>
      </c>
      <c r="M184" s="34" t="str">
        <f>IF(ISNA(INDEX($A$34:$T$134,MATCH($B184,$B$34:$B$134,0),13)),"",INDEX($A$34:$T$134,MATCH($B184,$B$34:$B$134,0),13))</f>
        <v/>
      </c>
      <c r="N184" s="34" t="str">
        <f>IF(ISNA(INDEX($A$34:$T$134,MATCH($B184,$B$34:$B$134,0),14)),"",INDEX($A$34:$T$134,MATCH($B184,$B$34:$B$134,0),14))</f>
        <v/>
      </c>
      <c r="O184" s="34" t="str">
        <f>IF(ISNA(INDEX($A$34:$T$134,MATCH($B184,$B$34:$B$134,0),15)),"",INDEX($A$34:$T$134,MATCH($B184,$B$34:$B$134,0),15))</f>
        <v/>
      </c>
      <c r="P184" s="34" t="str">
        <f>IF(ISNA(INDEX($A$34:$T$134,MATCH($B184,$B$34:$B$134,0),16)),"",INDEX($A$34:$T$134,MATCH($B184,$B$34:$B$134,0),16))</f>
        <v/>
      </c>
      <c r="Q184" s="51" t="str">
        <f>IF(ISNA(INDEX($A$34:$T$134,MATCH($B184,$B$34:$B$134,0),17)),"",INDEX($A$34:$T$134,MATCH($B184,$B$34:$B$134,0),17))</f>
        <v/>
      </c>
      <c r="R184" s="51" t="str">
        <f>IF(ISNA(INDEX($A$34:$T$134,MATCH($B184,$B$34:$B$134,0),18)),"",INDEX($A$34:$T$134,MATCH($B184,$B$34:$B$134,0),18))</f>
        <v/>
      </c>
      <c r="S184" s="51" t="str">
        <f>IF(ISNA(INDEX($A$34:$T$134,MATCH($B184,$B$34:$B$134,0),19)),"",INDEX($A$34:$T$134,MATCH($B184,$B$34:$B$134,0),19))</f>
        <v/>
      </c>
      <c r="T184" s="30" t="s">
        <v>37</v>
      </c>
    </row>
    <row r="185" spans="1:20" hidden="1" x14ac:dyDescent="0.2">
      <c r="A185" s="50" t="str">
        <f>IF(ISNA(INDEX($A$34:$T$134,MATCH($B185,$B$34:$B$134,0),1)),"",INDEX($A$34:$T$134,MATCH($B185,$B$34:$B$134,0),1))</f>
        <v/>
      </c>
      <c r="B185" s="69"/>
      <c r="C185" s="69"/>
      <c r="D185" s="69"/>
      <c r="E185" s="69"/>
      <c r="F185" s="69"/>
      <c r="G185" s="69"/>
      <c r="H185" s="69"/>
      <c r="I185" s="69"/>
      <c r="J185" s="34" t="str">
        <f>IF(ISNA(INDEX($A$34:$T$134,MATCH($B185,$B$34:$B$134,0),10)),"",INDEX($A$34:$T$134,MATCH($B185,$B$34:$B$134,0),10))</f>
        <v/>
      </c>
      <c r="K185" s="34" t="str">
        <f>IF(ISNA(INDEX($A$34:$T$134,MATCH($B185,$B$34:$B$134,0),11)),"",INDEX($A$34:$T$134,MATCH($B185,$B$34:$B$134,0),11))</f>
        <v/>
      </c>
      <c r="L185" s="34" t="str">
        <f>IF(ISNA(INDEX($A$34:$T$134,MATCH($B185,$B$34:$B$134,0),12)),"",INDEX($A$34:$T$134,MATCH($B185,$B$34:$B$134,0),12))</f>
        <v/>
      </c>
      <c r="M185" s="34" t="str">
        <f>IF(ISNA(INDEX($A$34:$T$134,MATCH($B185,$B$34:$B$134,0),13)),"",INDEX($A$34:$T$134,MATCH($B185,$B$34:$B$134,0),13))</f>
        <v/>
      </c>
      <c r="N185" s="34" t="str">
        <f>IF(ISNA(INDEX($A$34:$T$134,MATCH($B185,$B$34:$B$134,0),14)),"",INDEX($A$34:$T$134,MATCH($B185,$B$34:$B$134,0),14))</f>
        <v/>
      </c>
      <c r="O185" s="34" t="str">
        <f>IF(ISNA(INDEX($A$34:$T$134,MATCH($B185,$B$34:$B$134,0),15)),"",INDEX($A$34:$T$134,MATCH($B185,$B$34:$B$134,0),15))</f>
        <v/>
      </c>
      <c r="P185" s="34" t="str">
        <f>IF(ISNA(INDEX($A$34:$T$134,MATCH($B185,$B$34:$B$134,0),16)),"",INDEX($A$34:$T$134,MATCH($B185,$B$34:$B$134,0),16))</f>
        <v/>
      </c>
      <c r="Q185" s="51" t="str">
        <f>IF(ISNA(INDEX($A$34:$T$134,MATCH($B185,$B$34:$B$134,0),17)),"",INDEX($A$34:$T$134,MATCH($B185,$B$34:$B$134,0),17))</f>
        <v/>
      </c>
      <c r="R185" s="51" t="str">
        <f>IF(ISNA(INDEX($A$34:$T$134,MATCH($B185,$B$34:$B$134,0),18)),"",INDEX($A$34:$T$134,MATCH($B185,$B$34:$B$134,0),18))</f>
        <v/>
      </c>
      <c r="S185" s="51" t="str">
        <f>IF(ISNA(INDEX($A$34:$T$134,MATCH($B185,$B$34:$B$134,0),19)),"",INDEX($A$34:$T$134,MATCH($B185,$B$34:$B$134,0),19))</f>
        <v/>
      </c>
      <c r="T185" s="30" t="s">
        <v>37</v>
      </c>
    </row>
    <row r="186" spans="1:20" ht="23.25" hidden="1" customHeight="1" x14ac:dyDescent="0.2">
      <c r="A186" s="50" t="str">
        <f>IF(ISNA(INDEX($A$34:$T$134,MATCH($B186,$B$34:$B$134,0),1)),"",INDEX($A$34:$T$134,MATCH($B186,$B$34:$B$134,0),1))</f>
        <v/>
      </c>
      <c r="B186" s="69"/>
      <c r="C186" s="69"/>
      <c r="D186" s="69"/>
      <c r="E186" s="69"/>
      <c r="F186" s="69"/>
      <c r="G186" s="69"/>
      <c r="H186" s="69"/>
      <c r="I186" s="69"/>
      <c r="J186" s="34" t="str">
        <f>IF(ISNA(INDEX($A$34:$T$134,MATCH($B186,$B$34:$B$134,0),10)),"",INDEX($A$34:$T$134,MATCH($B186,$B$34:$B$134,0),10))</f>
        <v/>
      </c>
      <c r="K186" s="34" t="str">
        <f>IF(ISNA(INDEX($A$34:$T$134,MATCH($B186,$B$34:$B$134,0),11)),"",INDEX($A$34:$T$134,MATCH($B186,$B$34:$B$134,0),11))</f>
        <v/>
      </c>
      <c r="L186" s="34" t="str">
        <f>IF(ISNA(INDEX($A$34:$T$134,MATCH($B186,$B$34:$B$134,0),12)),"",INDEX($A$34:$T$134,MATCH($B186,$B$34:$B$134,0),12))</f>
        <v/>
      </c>
      <c r="M186" s="34" t="str">
        <f>IF(ISNA(INDEX($A$34:$T$134,MATCH($B186,$B$34:$B$134,0),13)),"",INDEX($A$34:$T$134,MATCH($B186,$B$34:$B$134,0),13))</f>
        <v/>
      </c>
      <c r="N186" s="34" t="str">
        <f>IF(ISNA(INDEX($A$34:$T$134,MATCH($B186,$B$34:$B$134,0),14)),"",INDEX($A$34:$T$134,MATCH($B186,$B$34:$B$134,0),14))</f>
        <v/>
      </c>
      <c r="O186" s="34" t="str">
        <f>IF(ISNA(INDEX($A$34:$T$134,MATCH($B186,$B$34:$B$134,0),15)),"",INDEX($A$34:$T$134,MATCH($B186,$B$34:$B$134,0),15))</f>
        <v/>
      </c>
      <c r="P186" s="34" t="str">
        <f>IF(ISNA(INDEX($A$34:$T$134,MATCH($B186,$B$34:$B$134,0),16)),"",INDEX($A$34:$T$134,MATCH($B186,$B$34:$B$134,0),16))</f>
        <v/>
      </c>
      <c r="Q186" s="51" t="str">
        <f>IF(ISNA(INDEX($A$34:$T$134,MATCH($B186,$B$34:$B$134,0),17)),"",INDEX($A$34:$T$134,MATCH($B186,$B$34:$B$134,0),17))</f>
        <v/>
      </c>
      <c r="R186" s="51" t="str">
        <f>IF(ISNA(INDEX($A$34:$T$134,MATCH($B186,$B$34:$B$134,0),18)),"",INDEX($A$34:$T$134,MATCH($B186,$B$34:$B$134,0),18))</f>
        <v/>
      </c>
      <c r="S186" s="51" t="str">
        <f>IF(ISNA(INDEX($A$34:$T$134,MATCH($B186,$B$34:$B$134,0),19)),"",INDEX($A$34:$T$134,MATCH($B186,$B$34:$B$134,0),19))</f>
        <v/>
      </c>
      <c r="T186" s="30" t="s">
        <v>37</v>
      </c>
    </row>
    <row r="187" spans="1:20" ht="12.75" hidden="1" customHeight="1" x14ac:dyDescent="0.2">
      <c r="A187" s="29" t="s">
        <v>25</v>
      </c>
      <c r="B187" s="79"/>
      <c r="C187" s="79"/>
      <c r="D187" s="79"/>
      <c r="E187" s="79"/>
      <c r="F187" s="79"/>
      <c r="G187" s="79"/>
      <c r="H187" s="79"/>
      <c r="I187" s="79"/>
      <c r="J187" s="38">
        <f t="shared" ref="J187:P187" si="68">SUM(J183:J186)</f>
        <v>0</v>
      </c>
      <c r="K187" s="38">
        <f t="shared" si="68"/>
        <v>0</v>
      </c>
      <c r="L187" s="38">
        <f t="shared" si="68"/>
        <v>0</v>
      </c>
      <c r="M187" s="38">
        <f t="shared" si="68"/>
        <v>0</v>
      </c>
      <c r="N187" s="38">
        <f t="shared" si="68"/>
        <v>0</v>
      </c>
      <c r="O187" s="38">
        <f t="shared" si="68"/>
        <v>0</v>
      </c>
      <c r="P187" s="38">
        <f t="shared" si="68"/>
        <v>0</v>
      </c>
      <c r="Q187" s="29">
        <f>COUNTIF(Q183:Q186,"E")</f>
        <v>0</v>
      </c>
      <c r="R187" s="29">
        <f>COUNTIF(R183:R186,"C")</f>
        <v>0</v>
      </c>
      <c r="S187" s="29">
        <f>COUNTIF(S183:S186,"VP")</f>
        <v>0</v>
      </c>
      <c r="T187" s="52"/>
    </row>
    <row r="188" spans="1:20" hidden="1" x14ac:dyDescent="0.2">
      <c r="A188" s="76" t="s">
        <v>77</v>
      </c>
      <c r="B188" s="77"/>
      <c r="C188" s="77"/>
      <c r="D188" s="77"/>
      <c r="E188" s="77"/>
      <c r="F188" s="77"/>
      <c r="G188" s="77"/>
      <c r="H188" s="77"/>
      <c r="I188" s="78"/>
      <c r="J188" s="38">
        <f t="shared" ref="J188:S188" si="69">SUM(J181,J187)</f>
        <v>0</v>
      </c>
      <c r="K188" s="38">
        <f t="shared" si="69"/>
        <v>0</v>
      </c>
      <c r="L188" s="38">
        <f t="shared" si="69"/>
        <v>0</v>
      </c>
      <c r="M188" s="38">
        <f t="shared" si="69"/>
        <v>0</v>
      </c>
      <c r="N188" s="38">
        <f t="shared" si="69"/>
        <v>0</v>
      </c>
      <c r="O188" s="38">
        <f t="shared" si="69"/>
        <v>0</v>
      </c>
      <c r="P188" s="38">
        <f t="shared" si="69"/>
        <v>0</v>
      </c>
      <c r="Q188" s="38">
        <f t="shared" si="69"/>
        <v>0</v>
      </c>
      <c r="R188" s="38">
        <f t="shared" si="69"/>
        <v>0</v>
      </c>
      <c r="S188" s="38">
        <f t="shared" si="69"/>
        <v>0</v>
      </c>
      <c r="T188" s="39"/>
    </row>
    <row r="189" spans="1:20" hidden="1" x14ac:dyDescent="0.2">
      <c r="A189" s="187" t="s">
        <v>48</v>
      </c>
      <c r="B189" s="188"/>
      <c r="C189" s="188"/>
      <c r="D189" s="188"/>
      <c r="E189" s="188"/>
      <c r="F189" s="188"/>
      <c r="G189" s="188"/>
      <c r="H189" s="188"/>
      <c r="I189" s="188"/>
      <c r="J189" s="189"/>
      <c r="K189" s="38">
        <f t="shared" ref="K189:P189" si="70">K181*14+K187*12</f>
        <v>0</v>
      </c>
      <c r="L189" s="38">
        <f t="shared" si="70"/>
        <v>0</v>
      </c>
      <c r="M189" s="38">
        <f t="shared" si="70"/>
        <v>0</v>
      </c>
      <c r="N189" s="38">
        <f t="shared" si="70"/>
        <v>0</v>
      </c>
      <c r="O189" s="38">
        <f t="shared" si="70"/>
        <v>0</v>
      </c>
      <c r="P189" s="38">
        <f t="shared" si="70"/>
        <v>0</v>
      </c>
      <c r="Q189" s="181"/>
      <c r="R189" s="182"/>
      <c r="S189" s="182"/>
      <c r="T189" s="183"/>
    </row>
    <row r="190" spans="1:20" hidden="1" x14ac:dyDescent="0.2">
      <c r="A190" s="190"/>
      <c r="B190" s="191"/>
      <c r="C190" s="191"/>
      <c r="D190" s="191"/>
      <c r="E190" s="191"/>
      <c r="F190" s="191"/>
      <c r="G190" s="191"/>
      <c r="H190" s="191"/>
      <c r="I190" s="191"/>
      <c r="J190" s="192"/>
      <c r="K190" s="73">
        <f>SUM(K189:M189)</f>
        <v>0</v>
      </c>
      <c r="L190" s="74"/>
      <c r="M190" s="75"/>
      <c r="N190" s="70">
        <f>SUM(N189:O189)</f>
        <v>0</v>
      </c>
      <c r="O190" s="71"/>
      <c r="P190" s="72"/>
      <c r="Q190" s="184"/>
      <c r="R190" s="185"/>
      <c r="S190" s="185"/>
      <c r="T190" s="186"/>
    </row>
    <row r="191" spans="1:20" ht="18.75" hidden="1" customHeight="1" x14ac:dyDescent="0.2">
      <c r="A191" s="43"/>
      <c r="B191" s="43"/>
      <c r="C191" s="43"/>
      <c r="D191" s="43"/>
      <c r="E191" s="43"/>
      <c r="F191" s="43"/>
      <c r="G191" s="43"/>
      <c r="H191" s="43"/>
      <c r="I191" s="43"/>
      <c r="J191" s="43"/>
      <c r="K191" s="43"/>
      <c r="L191" s="43"/>
      <c r="M191" s="43"/>
      <c r="N191" s="43"/>
      <c r="O191" s="43"/>
      <c r="P191" s="43"/>
      <c r="Q191" s="43"/>
      <c r="R191" s="43"/>
      <c r="S191" s="43"/>
      <c r="T191" s="43"/>
    </row>
    <row r="192" spans="1:20" ht="20.25" hidden="1" customHeight="1" x14ac:dyDescent="0.2">
      <c r="A192" s="43"/>
      <c r="B192" s="2"/>
      <c r="C192" s="2"/>
      <c r="D192" s="2"/>
      <c r="E192" s="2"/>
      <c r="F192" s="2"/>
      <c r="G192" s="2"/>
      <c r="H192" s="43"/>
      <c r="I192" s="43"/>
      <c r="J192" s="43"/>
      <c r="K192" s="43"/>
      <c r="L192" s="43"/>
      <c r="M192" s="2"/>
      <c r="N192" s="2"/>
      <c r="O192" s="2"/>
      <c r="P192" s="2"/>
      <c r="Q192" s="2"/>
      <c r="R192" s="2"/>
      <c r="S192" s="2"/>
      <c r="T192" s="43"/>
    </row>
    <row r="193" spans="1:20" ht="14.25" hidden="1" customHeight="1" x14ac:dyDescent="0.2">
      <c r="A193" s="128" t="s">
        <v>99</v>
      </c>
      <c r="B193" s="129"/>
      <c r="C193" s="129"/>
      <c r="D193" s="129"/>
      <c r="E193" s="129"/>
      <c r="F193" s="129"/>
      <c r="G193" s="129"/>
      <c r="H193" s="129"/>
      <c r="I193" s="129"/>
      <c r="J193" s="129"/>
      <c r="K193" s="129"/>
      <c r="L193" s="129"/>
      <c r="M193" s="129"/>
      <c r="N193" s="129"/>
      <c r="O193" s="129"/>
      <c r="P193" s="129"/>
      <c r="Q193" s="129"/>
      <c r="R193" s="129"/>
      <c r="S193" s="129"/>
      <c r="T193" s="130"/>
    </row>
    <row r="194" spans="1:20" ht="17.25" hidden="1" customHeight="1" x14ac:dyDescent="0.2">
      <c r="A194" s="79" t="s">
        <v>27</v>
      </c>
      <c r="B194" s="79" t="s">
        <v>26</v>
      </c>
      <c r="C194" s="79"/>
      <c r="D194" s="79"/>
      <c r="E194" s="79"/>
      <c r="F194" s="79"/>
      <c r="G194" s="79"/>
      <c r="H194" s="79"/>
      <c r="I194" s="79"/>
      <c r="J194" s="79" t="s">
        <v>40</v>
      </c>
      <c r="K194" s="79" t="s">
        <v>24</v>
      </c>
      <c r="L194" s="79"/>
      <c r="M194" s="79"/>
      <c r="N194" s="79" t="s">
        <v>41</v>
      </c>
      <c r="O194" s="79"/>
      <c r="P194" s="79"/>
      <c r="Q194" s="79" t="s">
        <v>23</v>
      </c>
      <c r="R194" s="79"/>
      <c r="S194" s="79"/>
      <c r="T194" s="79" t="s">
        <v>22</v>
      </c>
    </row>
    <row r="195" spans="1:20" hidden="1" x14ac:dyDescent="0.2">
      <c r="A195" s="79"/>
      <c r="B195" s="79"/>
      <c r="C195" s="79"/>
      <c r="D195" s="79"/>
      <c r="E195" s="79"/>
      <c r="F195" s="79"/>
      <c r="G195" s="79"/>
      <c r="H195" s="79"/>
      <c r="I195" s="79"/>
      <c r="J195" s="79"/>
      <c r="K195" s="29" t="s">
        <v>28</v>
      </c>
      <c r="L195" s="29" t="s">
        <v>29</v>
      </c>
      <c r="M195" s="29" t="s">
        <v>30</v>
      </c>
      <c r="N195" s="29" t="s">
        <v>34</v>
      </c>
      <c r="O195" s="29" t="s">
        <v>7</v>
      </c>
      <c r="P195" s="29" t="s">
        <v>31</v>
      </c>
      <c r="Q195" s="29" t="s">
        <v>32</v>
      </c>
      <c r="R195" s="29" t="s">
        <v>28</v>
      </c>
      <c r="S195" s="29" t="s">
        <v>33</v>
      </c>
      <c r="T195" s="79"/>
    </row>
    <row r="196" spans="1:20" hidden="1" x14ac:dyDescent="0.2">
      <c r="A196" s="58" t="s">
        <v>67</v>
      </c>
      <c r="B196" s="59"/>
      <c r="C196" s="59"/>
      <c r="D196" s="59"/>
      <c r="E196" s="59"/>
      <c r="F196" s="59"/>
      <c r="G196" s="59"/>
      <c r="H196" s="59"/>
      <c r="I196" s="59"/>
      <c r="J196" s="59"/>
      <c r="K196" s="59"/>
      <c r="L196" s="59"/>
      <c r="M196" s="59"/>
      <c r="N196" s="59"/>
      <c r="O196" s="59"/>
      <c r="P196" s="59"/>
      <c r="Q196" s="59"/>
      <c r="R196" s="59"/>
      <c r="S196" s="59"/>
      <c r="T196" s="60"/>
    </row>
    <row r="197" spans="1:20" hidden="1" x14ac:dyDescent="0.2">
      <c r="A197" s="50" t="str">
        <f t="shared" ref="A197:A211" si="71">IF(ISNA(INDEX($A$34:$T$134,MATCH($B197,$B$34:$B$134,0),1)),"",INDEX($A$34:$T$134,MATCH($B197,$B$34:$B$134,0),1))</f>
        <v/>
      </c>
      <c r="B197" s="69"/>
      <c r="C197" s="69"/>
      <c r="D197" s="69"/>
      <c r="E197" s="69"/>
      <c r="F197" s="69"/>
      <c r="G197" s="69"/>
      <c r="H197" s="69"/>
      <c r="I197" s="69"/>
      <c r="J197" s="34" t="str">
        <f t="shared" ref="J197:J211" si="72">IF(ISNA(INDEX($A$34:$T$134,MATCH($B197,$B$34:$B$134,0),10)),"",INDEX($A$34:$T$134,MATCH($B197,$B$34:$B$134,0),10))</f>
        <v/>
      </c>
      <c r="K197" s="34" t="str">
        <f t="shared" ref="K197:K211" si="73">IF(ISNA(INDEX($A$34:$T$134,MATCH($B197,$B$34:$B$134,0),11)),"",INDEX($A$34:$T$134,MATCH($B197,$B$34:$B$134,0),11))</f>
        <v/>
      </c>
      <c r="L197" s="34" t="str">
        <f t="shared" ref="L197:L211" si="74">IF(ISNA(INDEX($A$34:$T$134,MATCH($B197,$B$34:$B$134,0),12)),"",INDEX($A$34:$T$134,MATCH($B197,$B$34:$B$134,0),12))</f>
        <v/>
      </c>
      <c r="M197" s="34" t="str">
        <f t="shared" ref="M197:M211" si="75">IF(ISNA(INDEX($A$34:$T$134,MATCH($B197,$B$34:$B$134,0),13)),"",INDEX($A$34:$T$134,MATCH($B197,$B$34:$B$134,0),13))</f>
        <v/>
      </c>
      <c r="N197" s="34" t="str">
        <f t="shared" ref="N197:N211" si="76">IF(ISNA(INDEX($A$34:$T$134,MATCH($B197,$B$34:$B$134,0),14)),"",INDEX($A$34:$T$134,MATCH($B197,$B$34:$B$134,0),14))</f>
        <v/>
      </c>
      <c r="O197" s="34" t="str">
        <f t="shared" ref="O197:O211" si="77">IF(ISNA(INDEX($A$34:$T$134,MATCH($B197,$B$34:$B$134,0),15)),"",INDEX($A$34:$T$134,MATCH($B197,$B$34:$B$134,0),15))</f>
        <v/>
      </c>
      <c r="P197" s="34" t="str">
        <f t="shared" ref="P197:P211" si="78">IF(ISNA(INDEX($A$34:$T$134,MATCH($B197,$B$34:$B$134,0),16)),"",INDEX($A$34:$T$134,MATCH($B197,$B$34:$B$134,0),16))</f>
        <v/>
      </c>
      <c r="Q197" s="51" t="str">
        <f t="shared" ref="Q197:Q211" si="79">IF(ISNA(INDEX($A$34:$T$134,MATCH($B197,$B$34:$B$134,0),17)),"",INDEX($A$34:$T$134,MATCH($B197,$B$34:$B$134,0),17))</f>
        <v/>
      </c>
      <c r="R197" s="51" t="str">
        <f t="shared" ref="R197:R211" si="80">IF(ISNA(INDEX($A$34:$T$134,MATCH($B197,$B$34:$B$134,0),18)),"",INDEX($A$34:$T$134,MATCH($B197,$B$34:$B$134,0),18))</f>
        <v/>
      </c>
      <c r="S197" s="51" t="str">
        <f t="shared" ref="S197:S211" si="81">IF(ISNA(INDEX($A$34:$T$134,MATCH($B197,$B$34:$B$134,0),19)),"",INDEX($A$34:$T$134,MATCH($B197,$B$34:$B$134,0),19))</f>
        <v/>
      </c>
      <c r="T197" s="30" t="s">
        <v>38</v>
      </c>
    </row>
    <row r="198" spans="1:20" hidden="1" x14ac:dyDescent="0.2">
      <c r="A198" s="50" t="str">
        <f t="shared" si="71"/>
        <v/>
      </c>
      <c r="B198" s="69"/>
      <c r="C198" s="69"/>
      <c r="D198" s="69"/>
      <c r="E198" s="69"/>
      <c r="F198" s="69"/>
      <c r="G198" s="69"/>
      <c r="H198" s="69"/>
      <c r="I198" s="69"/>
      <c r="J198" s="34" t="str">
        <f t="shared" si="72"/>
        <v/>
      </c>
      <c r="K198" s="34" t="str">
        <f t="shared" si="73"/>
        <v/>
      </c>
      <c r="L198" s="34" t="str">
        <f t="shared" si="74"/>
        <v/>
      </c>
      <c r="M198" s="34" t="str">
        <f t="shared" si="75"/>
        <v/>
      </c>
      <c r="N198" s="34" t="str">
        <f t="shared" si="76"/>
        <v/>
      </c>
      <c r="O198" s="34" t="str">
        <f t="shared" si="77"/>
        <v/>
      </c>
      <c r="P198" s="34" t="str">
        <f t="shared" si="78"/>
        <v/>
      </c>
      <c r="Q198" s="51" t="str">
        <f t="shared" si="79"/>
        <v/>
      </c>
      <c r="R198" s="51" t="str">
        <f t="shared" si="80"/>
        <v/>
      </c>
      <c r="S198" s="51" t="str">
        <f t="shared" si="81"/>
        <v/>
      </c>
      <c r="T198" s="30" t="s">
        <v>38</v>
      </c>
    </row>
    <row r="199" spans="1:20" hidden="1" x14ac:dyDescent="0.2">
      <c r="A199" s="50" t="str">
        <f t="shared" si="71"/>
        <v/>
      </c>
      <c r="B199" s="69"/>
      <c r="C199" s="69"/>
      <c r="D199" s="69"/>
      <c r="E199" s="69"/>
      <c r="F199" s="69"/>
      <c r="G199" s="69"/>
      <c r="H199" s="69"/>
      <c r="I199" s="69"/>
      <c r="J199" s="34" t="str">
        <f t="shared" si="72"/>
        <v/>
      </c>
      <c r="K199" s="34" t="str">
        <f t="shared" si="73"/>
        <v/>
      </c>
      <c r="L199" s="34" t="str">
        <f t="shared" si="74"/>
        <v/>
      </c>
      <c r="M199" s="34" t="str">
        <f t="shared" si="75"/>
        <v/>
      </c>
      <c r="N199" s="34" t="str">
        <f t="shared" si="76"/>
        <v/>
      </c>
      <c r="O199" s="34" t="str">
        <f t="shared" si="77"/>
        <v/>
      </c>
      <c r="P199" s="34" t="str">
        <f t="shared" si="78"/>
        <v/>
      </c>
      <c r="Q199" s="51" t="str">
        <f t="shared" si="79"/>
        <v/>
      </c>
      <c r="R199" s="51" t="str">
        <f t="shared" si="80"/>
        <v/>
      </c>
      <c r="S199" s="51" t="str">
        <f t="shared" si="81"/>
        <v/>
      </c>
      <c r="T199" s="30" t="s">
        <v>38</v>
      </c>
    </row>
    <row r="200" spans="1:20" hidden="1" x14ac:dyDescent="0.2">
      <c r="A200" s="50" t="str">
        <f t="shared" si="71"/>
        <v/>
      </c>
      <c r="B200" s="69"/>
      <c r="C200" s="69"/>
      <c r="D200" s="69"/>
      <c r="E200" s="69"/>
      <c r="F200" s="69"/>
      <c r="G200" s="69"/>
      <c r="H200" s="69"/>
      <c r="I200" s="69"/>
      <c r="J200" s="34" t="str">
        <f t="shared" si="72"/>
        <v/>
      </c>
      <c r="K200" s="34" t="str">
        <f t="shared" si="73"/>
        <v/>
      </c>
      <c r="L200" s="34" t="str">
        <f t="shared" si="74"/>
        <v/>
      </c>
      <c r="M200" s="34" t="str">
        <f t="shared" si="75"/>
        <v/>
      </c>
      <c r="N200" s="34" t="str">
        <f t="shared" si="76"/>
        <v/>
      </c>
      <c r="O200" s="34" t="str">
        <f t="shared" si="77"/>
        <v/>
      </c>
      <c r="P200" s="34" t="str">
        <f t="shared" si="78"/>
        <v/>
      </c>
      <c r="Q200" s="51" t="str">
        <f t="shared" si="79"/>
        <v/>
      </c>
      <c r="R200" s="51" t="str">
        <f t="shared" si="80"/>
        <v/>
      </c>
      <c r="S200" s="51" t="str">
        <f t="shared" si="81"/>
        <v/>
      </c>
      <c r="T200" s="30" t="s">
        <v>38</v>
      </c>
    </row>
    <row r="201" spans="1:20" hidden="1" x14ac:dyDescent="0.2">
      <c r="A201" s="50" t="str">
        <f t="shared" si="71"/>
        <v/>
      </c>
      <c r="B201" s="69"/>
      <c r="C201" s="69"/>
      <c r="D201" s="69"/>
      <c r="E201" s="69"/>
      <c r="F201" s="69"/>
      <c r="G201" s="69"/>
      <c r="H201" s="69"/>
      <c r="I201" s="69"/>
      <c r="J201" s="34" t="str">
        <f t="shared" si="72"/>
        <v/>
      </c>
      <c r="K201" s="34" t="str">
        <f t="shared" si="73"/>
        <v/>
      </c>
      <c r="L201" s="34" t="str">
        <f t="shared" si="74"/>
        <v/>
      </c>
      <c r="M201" s="34" t="str">
        <f t="shared" si="75"/>
        <v/>
      </c>
      <c r="N201" s="34" t="str">
        <f t="shared" si="76"/>
        <v/>
      </c>
      <c r="O201" s="34" t="str">
        <f t="shared" si="77"/>
        <v/>
      </c>
      <c r="P201" s="34" t="str">
        <f t="shared" si="78"/>
        <v/>
      </c>
      <c r="Q201" s="51" t="str">
        <f t="shared" si="79"/>
        <v/>
      </c>
      <c r="R201" s="51" t="str">
        <f t="shared" si="80"/>
        <v/>
      </c>
      <c r="S201" s="51" t="str">
        <f t="shared" si="81"/>
        <v/>
      </c>
      <c r="T201" s="30" t="s">
        <v>38</v>
      </c>
    </row>
    <row r="202" spans="1:20" hidden="1" x14ac:dyDescent="0.2">
      <c r="A202" s="50" t="str">
        <f t="shared" si="71"/>
        <v/>
      </c>
      <c r="B202" s="69"/>
      <c r="C202" s="69"/>
      <c r="D202" s="69"/>
      <c r="E202" s="69"/>
      <c r="F202" s="69"/>
      <c r="G202" s="69"/>
      <c r="H202" s="69"/>
      <c r="I202" s="69"/>
      <c r="J202" s="34" t="str">
        <f t="shared" si="72"/>
        <v/>
      </c>
      <c r="K202" s="34" t="str">
        <f t="shared" si="73"/>
        <v/>
      </c>
      <c r="L202" s="34" t="str">
        <f t="shared" si="74"/>
        <v/>
      </c>
      <c r="M202" s="34" t="str">
        <f t="shared" si="75"/>
        <v/>
      </c>
      <c r="N202" s="34" t="str">
        <f t="shared" si="76"/>
        <v/>
      </c>
      <c r="O202" s="34" t="str">
        <f t="shared" si="77"/>
        <v/>
      </c>
      <c r="P202" s="34" t="str">
        <f t="shared" si="78"/>
        <v/>
      </c>
      <c r="Q202" s="51" t="str">
        <f t="shared" si="79"/>
        <v/>
      </c>
      <c r="R202" s="51" t="str">
        <f t="shared" si="80"/>
        <v/>
      </c>
      <c r="S202" s="51" t="str">
        <f t="shared" si="81"/>
        <v/>
      </c>
      <c r="T202" s="30" t="s">
        <v>38</v>
      </c>
    </row>
    <row r="203" spans="1:20" hidden="1" x14ac:dyDescent="0.2">
      <c r="A203" s="50" t="str">
        <f t="shared" si="71"/>
        <v/>
      </c>
      <c r="B203" s="69"/>
      <c r="C203" s="69"/>
      <c r="D203" s="69"/>
      <c r="E203" s="69"/>
      <c r="F203" s="69"/>
      <c r="G203" s="69"/>
      <c r="H203" s="69"/>
      <c r="I203" s="69"/>
      <c r="J203" s="34" t="str">
        <f t="shared" si="72"/>
        <v/>
      </c>
      <c r="K203" s="34" t="str">
        <f t="shared" si="73"/>
        <v/>
      </c>
      <c r="L203" s="34" t="str">
        <f t="shared" si="74"/>
        <v/>
      </c>
      <c r="M203" s="34" t="str">
        <f t="shared" si="75"/>
        <v/>
      </c>
      <c r="N203" s="34" t="str">
        <f t="shared" si="76"/>
        <v/>
      </c>
      <c r="O203" s="34" t="str">
        <f t="shared" si="77"/>
        <v/>
      </c>
      <c r="P203" s="34" t="str">
        <f t="shared" si="78"/>
        <v/>
      </c>
      <c r="Q203" s="51" t="str">
        <f t="shared" si="79"/>
        <v/>
      </c>
      <c r="R203" s="51" t="str">
        <f t="shared" si="80"/>
        <v/>
      </c>
      <c r="S203" s="51" t="str">
        <f t="shared" si="81"/>
        <v/>
      </c>
      <c r="T203" s="30" t="s">
        <v>38</v>
      </c>
    </row>
    <row r="204" spans="1:20" hidden="1" x14ac:dyDescent="0.2">
      <c r="A204" s="50" t="str">
        <f t="shared" si="71"/>
        <v/>
      </c>
      <c r="B204" s="69"/>
      <c r="C204" s="69"/>
      <c r="D204" s="69"/>
      <c r="E204" s="69"/>
      <c r="F204" s="69"/>
      <c r="G204" s="69"/>
      <c r="H204" s="69"/>
      <c r="I204" s="69"/>
      <c r="J204" s="34" t="str">
        <f t="shared" si="72"/>
        <v/>
      </c>
      <c r="K204" s="34" t="str">
        <f t="shared" si="73"/>
        <v/>
      </c>
      <c r="L204" s="34" t="str">
        <f t="shared" si="74"/>
        <v/>
      </c>
      <c r="M204" s="34" t="str">
        <f t="shared" si="75"/>
        <v/>
      </c>
      <c r="N204" s="34" t="str">
        <f t="shared" si="76"/>
        <v/>
      </c>
      <c r="O204" s="34" t="str">
        <f t="shared" si="77"/>
        <v/>
      </c>
      <c r="P204" s="34" t="str">
        <f t="shared" si="78"/>
        <v/>
      </c>
      <c r="Q204" s="51" t="str">
        <f t="shared" si="79"/>
        <v/>
      </c>
      <c r="R204" s="51" t="str">
        <f t="shared" si="80"/>
        <v/>
      </c>
      <c r="S204" s="51" t="str">
        <f t="shared" si="81"/>
        <v/>
      </c>
      <c r="T204" s="30" t="s">
        <v>38</v>
      </c>
    </row>
    <row r="205" spans="1:20" hidden="1" x14ac:dyDescent="0.2">
      <c r="A205" s="50" t="str">
        <f t="shared" si="71"/>
        <v/>
      </c>
      <c r="B205" s="69"/>
      <c r="C205" s="69"/>
      <c r="D205" s="69"/>
      <c r="E205" s="69"/>
      <c r="F205" s="69"/>
      <c r="G205" s="69"/>
      <c r="H205" s="69"/>
      <c r="I205" s="69"/>
      <c r="J205" s="34" t="str">
        <f t="shared" si="72"/>
        <v/>
      </c>
      <c r="K205" s="34" t="str">
        <f t="shared" si="73"/>
        <v/>
      </c>
      <c r="L205" s="34" t="str">
        <f t="shared" si="74"/>
        <v/>
      </c>
      <c r="M205" s="34" t="str">
        <f t="shared" si="75"/>
        <v/>
      </c>
      <c r="N205" s="34" t="str">
        <f t="shared" si="76"/>
        <v/>
      </c>
      <c r="O205" s="34" t="str">
        <f t="shared" si="77"/>
        <v/>
      </c>
      <c r="P205" s="34" t="str">
        <f t="shared" si="78"/>
        <v/>
      </c>
      <c r="Q205" s="51" t="str">
        <f t="shared" si="79"/>
        <v/>
      </c>
      <c r="R205" s="51" t="str">
        <f t="shared" si="80"/>
        <v/>
      </c>
      <c r="S205" s="51" t="str">
        <f t="shared" si="81"/>
        <v/>
      </c>
      <c r="T205" s="30" t="s">
        <v>38</v>
      </c>
    </row>
    <row r="206" spans="1:20" hidden="1" x14ac:dyDescent="0.2">
      <c r="A206" s="50" t="str">
        <f t="shared" si="71"/>
        <v/>
      </c>
      <c r="B206" s="69"/>
      <c r="C206" s="69"/>
      <c r="D206" s="69"/>
      <c r="E206" s="69"/>
      <c r="F206" s="69"/>
      <c r="G206" s="69"/>
      <c r="H206" s="69"/>
      <c r="I206" s="69"/>
      <c r="J206" s="34" t="str">
        <f t="shared" si="72"/>
        <v/>
      </c>
      <c r="K206" s="34" t="str">
        <f t="shared" si="73"/>
        <v/>
      </c>
      <c r="L206" s="34" t="str">
        <f t="shared" si="74"/>
        <v/>
      </c>
      <c r="M206" s="34" t="str">
        <f t="shared" si="75"/>
        <v/>
      </c>
      <c r="N206" s="34" t="str">
        <f t="shared" si="76"/>
        <v/>
      </c>
      <c r="O206" s="34" t="str">
        <f t="shared" si="77"/>
        <v/>
      </c>
      <c r="P206" s="34" t="str">
        <f t="shared" si="78"/>
        <v/>
      </c>
      <c r="Q206" s="51" t="str">
        <f t="shared" si="79"/>
        <v/>
      </c>
      <c r="R206" s="51" t="str">
        <f t="shared" si="80"/>
        <v/>
      </c>
      <c r="S206" s="51" t="str">
        <f t="shared" si="81"/>
        <v/>
      </c>
      <c r="T206" s="30" t="s">
        <v>38</v>
      </c>
    </row>
    <row r="207" spans="1:20" hidden="1" x14ac:dyDescent="0.2">
      <c r="A207" s="50" t="str">
        <f t="shared" si="71"/>
        <v/>
      </c>
      <c r="B207" s="69"/>
      <c r="C207" s="69"/>
      <c r="D207" s="69"/>
      <c r="E207" s="69"/>
      <c r="F207" s="69"/>
      <c r="G207" s="69"/>
      <c r="H207" s="69"/>
      <c r="I207" s="69"/>
      <c r="J207" s="34" t="str">
        <f t="shared" si="72"/>
        <v/>
      </c>
      <c r="K207" s="34" t="str">
        <f t="shared" si="73"/>
        <v/>
      </c>
      <c r="L207" s="34" t="str">
        <f t="shared" si="74"/>
        <v/>
      </c>
      <c r="M207" s="34" t="str">
        <f t="shared" si="75"/>
        <v/>
      </c>
      <c r="N207" s="34" t="str">
        <f t="shared" si="76"/>
        <v/>
      </c>
      <c r="O207" s="34" t="str">
        <f t="shared" si="77"/>
        <v/>
      </c>
      <c r="P207" s="34" t="str">
        <f t="shared" si="78"/>
        <v/>
      </c>
      <c r="Q207" s="51" t="str">
        <f t="shared" si="79"/>
        <v/>
      </c>
      <c r="R207" s="51" t="str">
        <f t="shared" si="80"/>
        <v/>
      </c>
      <c r="S207" s="51" t="str">
        <f t="shared" si="81"/>
        <v/>
      </c>
      <c r="T207" s="30" t="s">
        <v>38</v>
      </c>
    </row>
    <row r="208" spans="1:20" hidden="1" x14ac:dyDescent="0.2">
      <c r="A208" s="50" t="str">
        <f t="shared" si="71"/>
        <v/>
      </c>
      <c r="B208" s="69"/>
      <c r="C208" s="69"/>
      <c r="D208" s="69"/>
      <c r="E208" s="69"/>
      <c r="F208" s="69"/>
      <c r="G208" s="69"/>
      <c r="H208" s="69"/>
      <c r="I208" s="69"/>
      <c r="J208" s="34" t="str">
        <f t="shared" si="72"/>
        <v/>
      </c>
      <c r="K208" s="34" t="str">
        <f t="shared" si="73"/>
        <v/>
      </c>
      <c r="L208" s="34" t="str">
        <f t="shared" si="74"/>
        <v/>
      </c>
      <c r="M208" s="34" t="str">
        <f t="shared" si="75"/>
        <v/>
      </c>
      <c r="N208" s="34" t="str">
        <f t="shared" si="76"/>
        <v/>
      </c>
      <c r="O208" s="34" t="str">
        <f t="shared" si="77"/>
        <v/>
      </c>
      <c r="P208" s="34" t="str">
        <f t="shared" si="78"/>
        <v/>
      </c>
      <c r="Q208" s="51" t="str">
        <f t="shared" si="79"/>
        <v/>
      </c>
      <c r="R208" s="51" t="str">
        <f t="shared" si="80"/>
        <v/>
      </c>
      <c r="S208" s="51" t="str">
        <f t="shared" si="81"/>
        <v/>
      </c>
      <c r="T208" s="30" t="s">
        <v>38</v>
      </c>
    </row>
    <row r="209" spans="1:20" hidden="1" x14ac:dyDescent="0.2">
      <c r="A209" s="50" t="str">
        <f t="shared" si="71"/>
        <v/>
      </c>
      <c r="B209" s="69"/>
      <c r="C209" s="69"/>
      <c r="D209" s="69"/>
      <c r="E209" s="69"/>
      <c r="F209" s="69"/>
      <c r="G209" s="69"/>
      <c r="H209" s="69"/>
      <c r="I209" s="69"/>
      <c r="J209" s="34" t="str">
        <f t="shared" si="72"/>
        <v/>
      </c>
      <c r="K209" s="34" t="str">
        <f t="shared" si="73"/>
        <v/>
      </c>
      <c r="L209" s="34" t="str">
        <f t="shared" si="74"/>
        <v/>
      </c>
      <c r="M209" s="34" t="str">
        <f t="shared" si="75"/>
        <v/>
      </c>
      <c r="N209" s="34" t="str">
        <f t="shared" si="76"/>
        <v/>
      </c>
      <c r="O209" s="34" t="str">
        <f t="shared" si="77"/>
        <v/>
      </c>
      <c r="P209" s="34" t="str">
        <f t="shared" si="78"/>
        <v/>
      </c>
      <c r="Q209" s="51" t="str">
        <f t="shared" si="79"/>
        <v/>
      </c>
      <c r="R209" s="51" t="str">
        <f t="shared" si="80"/>
        <v/>
      </c>
      <c r="S209" s="51" t="str">
        <f t="shared" si="81"/>
        <v/>
      </c>
      <c r="T209" s="30" t="s">
        <v>38</v>
      </c>
    </row>
    <row r="210" spans="1:20" hidden="1" x14ac:dyDescent="0.2">
      <c r="A210" s="50" t="str">
        <f t="shared" si="71"/>
        <v/>
      </c>
      <c r="B210" s="69"/>
      <c r="C210" s="69"/>
      <c r="D210" s="69"/>
      <c r="E210" s="69"/>
      <c r="F210" s="69"/>
      <c r="G210" s="69"/>
      <c r="H210" s="69"/>
      <c r="I210" s="69"/>
      <c r="J210" s="34" t="str">
        <f t="shared" si="72"/>
        <v/>
      </c>
      <c r="K210" s="34" t="str">
        <f t="shared" si="73"/>
        <v/>
      </c>
      <c r="L210" s="34" t="str">
        <f t="shared" si="74"/>
        <v/>
      </c>
      <c r="M210" s="34" t="str">
        <f t="shared" si="75"/>
        <v/>
      </c>
      <c r="N210" s="34" t="str">
        <f t="shared" si="76"/>
        <v/>
      </c>
      <c r="O210" s="34" t="str">
        <f t="shared" si="77"/>
        <v/>
      </c>
      <c r="P210" s="34" t="str">
        <f t="shared" si="78"/>
        <v/>
      </c>
      <c r="Q210" s="51" t="str">
        <f t="shared" si="79"/>
        <v/>
      </c>
      <c r="R210" s="51" t="str">
        <f t="shared" si="80"/>
        <v/>
      </c>
      <c r="S210" s="51" t="str">
        <f t="shared" si="81"/>
        <v/>
      </c>
      <c r="T210" s="30" t="s">
        <v>38</v>
      </c>
    </row>
    <row r="211" spans="1:20" ht="18.75" hidden="1" customHeight="1" x14ac:dyDescent="0.2">
      <c r="A211" s="50" t="str">
        <f t="shared" si="71"/>
        <v/>
      </c>
      <c r="B211" s="69"/>
      <c r="C211" s="69"/>
      <c r="D211" s="69"/>
      <c r="E211" s="69"/>
      <c r="F211" s="69"/>
      <c r="G211" s="69"/>
      <c r="H211" s="69"/>
      <c r="I211" s="69"/>
      <c r="J211" s="34" t="str">
        <f t="shared" si="72"/>
        <v/>
      </c>
      <c r="K211" s="34" t="str">
        <f t="shared" si="73"/>
        <v/>
      </c>
      <c r="L211" s="34" t="str">
        <f t="shared" si="74"/>
        <v/>
      </c>
      <c r="M211" s="34" t="str">
        <f t="shared" si="75"/>
        <v/>
      </c>
      <c r="N211" s="34" t="str">
        <f t="shared" si="76"/>
        <v/>
      </c>
      <c r="O211" s="34" t="str">
        <f t="shared" si="77"/>
        <v/>
      </c>
      <c r="P211" s="34" t="str">
        <f t="shared" si="78"/>
        <v/>
      </c>
      <c r="Q211" s="51" t="str">
        <f t="shared" si="79"/>
        <v/>
      </c>
      <c r="R211" s="51" t="str">
        <f t="shared" si="80"/>
        <v/>
      </c>
      <c r="S211" s="51" t="str">
        <f t="shared" si="81"/>
        <v/>
      </c>
      <c r="T211" s="30" t="s">
        <v>38</v>
      </c>
    </row>
    <row r="212" spans="1:20" hidden="1" x14ac:dyDescent="0.2">
      <c r="A212" s="29" t="s">
        <v>25</v>
      </c>
      <c r="B212" s="80"/>
      <c r="C212" s="81"/>
      <c r="D212" s="81"/>
      <c r="E212" s="81"/>
      <c r="F212" s="81"/>
      <c r="G212" s="81"/>
      <c r="H212" s="81"/>
      <c r="I212" s="82"/>
      <c r="J212" s="38">
        <f t="shared" ref="J212:P212" si="82">SUM(J197:J211)</f>
        <v>0</v>
      </c>
      <c r="K212" s="38">
        <f t="shared" si="82"/>
        <v>0</v>
      </c>
      <c r="L212" s="38">
        <f t="shared" si="82"/>
        <v>0</v>
      </c>
      <c r="M212" s="38">
        <f t="shared" si="82"/>
        <v>0</v>
      </c>
      <c r="N212" s="38">
        <f t="shared" si="82"/>
        <v>0</v>
      </c>
      <c r="O212" s="38">
        <f t="shared" si="82"/>
        <v>0</v>
      </c>
      <c r="P212" s="38">
        <f t="shared" si="82"/>
        <v>0</v>
      </c>
      <c r="Q212" s="29">
        <f>COUNTIF(Q197:Q211,"E")</f>
        <v>0</v>
      </c>
      <c r="R212" s="29">
        <f>COUNTIF(R197:R211,"C")</f>
        <v>0</v>
      </c>
      <c r="S212" s="29">
        <f>COUNTIF(S197:S211,"VP")</f>
        <v>0</v>
      </c>
      <c r="T212" s="30"/>
    </row>
    <row r="213" spans="1:20" hidden="1" x14ac:dyDescent="0.2">
      <c r="A213" s="58" t="s">
        <v>68</v>
      </c>
      <c r="B213" s="59"/>
      <c r="C213" s="59"/>
      <c r="D213" s="59"/>
      <c r="E213" s="59"/>
      <c r="F213" s="59"/>
      <c r="G213" s="59"/>
      <c r="H213" s="59"/>
      <c r="I213" s="59"/>
      <c r="J213" s="59"/>
      <c r="K213" s="59"/>
      <c r="L213" s="59"/>
      <c r="M213" s="59"/>
      <c r="N213" s="59"/>
      <c r="O213" s="59"/>
      <c r="P213" s="59"/>
      <c r="Q213" s="59"/>
      <c r="R213" s="59"/>
      <c r="S213" s="59"/>
      <c r="T213" s="60"/>
    </row>
    <row r="214" spans="1:20" hidden="1" x14ac:dyDescent="0.2">
      <c r="A214" s="50" t="str">
        <f>IF(ISNA(INDEX($A$34:$T$134,MATCH($B214,$B$34:$B$134,0),1)),"",INDEX($A$34:$T$134,MATCH($B214,$B$34:$B$134,0),1))</f>
        <v/>
      </c>
      <c r="B214" s="69"/>
      <c r="C214" s="69"/>
      <c r="D214" s="69"/>
      <c r="E214" s="69"/>
      <c r="F214" s="69"/>
      <c r="G214" s="69"/>
      <c r="H214" s="69"/>
      <c r="I214" s="69"/>
      <c r="J214" s="34" t="str">
        <f>IF(ISNA(INDEX($A$34:$T$134,MATCH($B214,$B$34:$B$134,0),10)),"",INDEX($A$34:$T$134,MATCH($B214,$B$34:$B$134,0),10))</f>
        <v/>
      </c>
      <c r="K214" s="34" t="str">
        <f>IF(ISNA(INDEX($A$34:$T$134,MATCH($B214,$B$34:$B$134,0),11)),"",INDEX($A$34:$T$134,MATCH($B214,$B$34:$B$134,0),11))</f>
        <v/>
      </c>
      <c r="L214" s="34" t="str">
        <f>IF(ISNA(INDEX($A$34:$T$134,MATCH($B214,$B$34:$B$134,0),12)),"",INDEX($A$34:$T$134,MATCH($B214,$B$34:$B$134,0),12))</f>
        <v/>
      </c>
      <c r="M214" s="34" t="str">
        <f>IF(ISNA(INDEX($A$34:$T$134,MATCH($B214,$B$34:$B$134,0),13)),"",INDEX($A$34:$T$134,MATCH($B214,$B$34:$B$134,0),13))</f>
        <v/>
      </c>
      <c r="N214" s="34" t="str">
        <f>IF(ISNA(INDEX($A$34:$T$134,MATCH($B214,$B$34:$B$134,0),14)),"",INDEX($A$34:$T$134,MATCH($B214,$B$34:$B$134,0),14))</f>
        <v/>
      </c>
      <c r="O214" s="34" t="str">
        <f>IF(ISNA(INDEX($A$34:$T$134,MATCH($B214,$B$34:$B$134,0),15)),"",INDEX($A$34:$T$134,MATCH($B214,$B$34:$B$134,0),15))</f>
        <v/>
      </c>
      <c r="P214" s="34" t="str">
        <f>IF(ISNA(INDEX($A$34:$T$134,MATCH($B214,$B$34:$B$134,0),16)),"",INDEX($A$34:$T$134,MATCH($B214,$B$34:$B$134,0),16))</f>
        <v/>
      </c>
      <c r="Q214" s="51" t="str">
        <f>IF(ISNA(INDEX($A$34:$T$134,MATCH($B214,$B$34:$B$134,0),17)),"",INDEX($A$34:$T$134,MATCH($B214,$B$34:$B$134,0),17))</f>
        <v/>
      </c>
      <c r="R214" s="51" t="str">
        <f>IF(ISNA(INDEX($A$34:$T$134,MATCH($B214,$B$34:$B$134,0),18)),"",INDEX($A$34:$T$134,MATCH($B214,$B$34:$B$134,0),18))</f>
        <v/>
      </c>
      <c r="S214" s="51" t="str">
        <f>IF(ISNA(INDEX($A$34:$T$134,MATCH($B214,$B$34:$B$134,0),19)),"",INDEX($A$34:$T$134,MATCH($B214,$B$34:$B$134,0),19))</f>
        <v/>
      </c>
      <c r="T214" s="30" t="s">
        <v>38</v>
      </c>
    </row>
    <row r="215" spans="1:20" hidden="1" x14ac:dyDescent="0.2">
      <c r="A215" s="50" t="str">
        <f>IF(ISNA(INDEX($A$34:$T$134,MATCH($B215,$B$34:$B$134,0),1)),"",INDEX($A$34:$T$134,MATCH($B215,$B$34:$B$134,0),1))</f>
        <v/>
      </c>
      <c r="B215" s="69"/>
      <c r="C215" s="69"/>
      <c r="D215" s="69"/>
      <c r="E215" s="69"/>
      <c r="F215" s="69"/>
      <c r="G215" s="69"/>
      <c r="H215" s="69"/>
      <c r="I215" s="69"/>
      <c r="J215" s="34" t="str">
        <f>IF(ISNA(INDEX($A$34:$T$134,MATCH($B215,$B$34:$B$134,0),10)),"",INDEX($A$34:$T$134,MATCH($B215,$B$34:$B$134,0),10))</f>
        <v/>
      </c>
      <c r="K215" s="34" t="str">
        <f>IF(ISNA(INDEX($A$34:$T$134,MATCH($B215,$B$34:$B$134,0),11)),"",INDEX($A$34:$T$134,MATCH($B215,$B$34:$B$134,0),11))</f>
        <v/>
      </c>
      <c r="L215" s="34" t="str">
        <f>IF(ISNA(INDEX($A$34:$T$134,MATCH($B215,$B$34:$B$134,0),12)),"",INDEX($A$34:$T$134,MATCH($B215,$B$34:$B$134,0),12))</f>
        <v/>
      </c>
      <c r="M215" s="34" t="str">
        <f>IF(ISNA(INDEX($A$34:$T$134,MATCH($B215,$B$34:$B$134,0),13)),"",INDEX($A$34:$T$134,MATCH($B215,$B$34:$B$134,0),13))</f>
        <v/>
      </c>
      <c r="N215" s="34" t="str">
        <f>IF(ISNA(INDEX($A$34:$T$134,MATCH($B215,$B$34:$B$134,0),14)),"",INDEX($A$34:$T$134,MATCH($B215,$B$34:$B$134,0),14))</f>
        <v/>
      </c>
      <c r="O215" s="34" t="str">
        <f>IF(ISNA(INDEX($A$34:$T$134,MATCH($B215,$B$34:$B$134,0),15)),"",INDEX($A$34:$T$134,MATCH($B215,$B$34:$B$134,0),15))</f>
        <v/>
      </c>
      <c r="P215" s="34" t="str">
        <f>IF(ISNA(INDEX($A$34:$T$134,MATCH($B215,$B$34:$B$134,0),16)),"",INDEX($A$34:$T$134,MATCH($B215,$B$34:$B$134,0),16))</f>
        <v/>
      </c>
      <c r="Q215" s="51" t="str">
        <f>IF(ISNA(INDEX($A$34:$T$134,MATCH($B215,$B$34:$B$134,0),17)),"",INDEX($A$34:$T$134,MATCH($B215,$B$34:$B$134,0),17))</f>
        <v/>
      </c>
      <c r="R215" s="51" t="str">
        <f>IF(ISNA(INDEX($A$34:$T$134,MATCH($B215,$B$34:$B$134,0),18)),"",INDEX($A$34:$T$134,MATCH($B215,$B$34:$B$134,0),18))</f>
        <v/>
      </c>
      <c r="S215" s="51" t="str">
        <f>IF(ISNA(INDEX($A$34:$T$134,MATCH($B215,$B$34:$B$134,0),19)),"",INDEX($A$34:$T$134,MATCH($B215,$B$34:$B$134,0),19))</f>
        <v/>
      </c>
      <c r="T215" s="30" t="s">
        <v>38</v>
      </c>
    </row>
    <row r="216" spans="1:20" hidden="1" x14ac:dyDescent="0.2">
      <c r="A216" s="50" t="str">
        <f>IF(ISNA(INDEX($A$34:$T$134,MATCH($B216,$B$34:$B$134,0),1)),"",INDEX($A$34:$T$134,MATCH($B216,$B$34:$B$134,0),1))</f>
        <v/>
      </c>
      <c r="B216" s="69"/>
      <c r="C216" s="69"/>
      <c r="D216" s="69"/>
      <c r="E216" s="69"/>
      <c r="F216" s="69"/>
      <c r="G216" s="69"/>
      <c r="H216" s="69"/>
      <c r="I216" s="69"/>
      <c r="J216" s="34" t="str">
        <f>IF(ISNA(INDEX($A$34:$T$134,MATCH($B216,$B$34:$B$134,0),10)),"",INDEX($A$34:$T$134,MATCH($B216,$B$34:$B$134,0),10))</f>
        <v/>
      </c>
      <c r="K216" s="34" t="str">
        <f>IF(ISNA(INDEX($A$34:$T$134,MATCH($B216,$B$34:$B$134,0),11)),"",INDEX($A$34:$T$134,MATCH($B216,$B$34:$B$134,0),11))</f>
        <v/>
      </c>
      <c r="L216" s="34" t="str">
        <f>IF(ISNA(INDEX($A$34:$T$134,MATCH($B216,$B$34:$B$134,0),12)),"",INDEX($A$34:$T$134,MATCH($B216,$B$34:$B$134,0),12))</f>
        <v/>
      </c>
      <c r="M216" s="34" t="str">
        <f>IF(ISNA(INDEX($A$34:$T$134,MATCH($B216,$B$34:$B$134,0),13)),"",INDEX($A$34:$T$134,MATCH($B216,$B$34:$B$134,0),13))</f>
        <v/>
      </c>
      <c r="N216" s="34" t="str">
        <f>IF(ISNA(INDEX($A$34:$T$134,MATCH($B216,$B$34:$B$134,0),14)),"",INDEX($A$34:$T$134,MATCH($B216,$B$34:$B$134,0),14))</f>
        <v/>
      </c>
      <c r="O216" s="34" t="str">
        <f>IF(ISNA(INDEX($A$34:$T$134,MATCH($B216,$B$34:$B$134,0),15)),"",INDEX($A$34:$T$134,MATCH($B216,$B$34:$B$134,0),15))</f>
        <v/>
      </c>
      <c r="P216" s="34" t="str">
        <f>IF(ISNA(INDEX($A$34:$T$134,MATCH($B216,$B$34:$B$134,0),16)),"",INDEX($A$34:$T$134,MATCH($B216,$B$34:$B$134,0),16))</f>
        <v/>
      </c>
      <c r="Q216" s="51" t="str">
        <f>IF(ISNA(INDEX($A$34:$T$134,MATCH($B216,$B$34:$B$134,0),17)),"",INDEX($A$34:$T$134,MATCH($B216,$B$34:$B$134,0),17))</f>
        <v/>
      </c>
      <c r="R216" s="51" t="str">
        <f>IF(ISNA(INDEX($A$34:$T$134,MATCH($B216,$B$34:$B$134,0),18)),"",INDEX($A$34:$T$134,MATCH($B216,$B$34:$B$134,0),18))</f>
        <v/>
      </c>
      <c r="S216" s="51" t="str">
        <f>IF(ISNA(INDEX($A$34:$T$134,MATCH($B216,$B$34:$B$134,0),19)),"",INDEX($A$34:$T$134,MATCH($B216,$B$34:$B$134,0),19))</f>
        <v/>
      </c>
      <c r="T216" s="30" t="s">
        <v>38</v>
      </c>
    </row>
    <row r="217" spans="1:20" ht="18" hidden="1" customHeight="1" x14ac:dyDescent="0.2">
      <c r="A217" s="50" t="str">
        <f>IF(ISNA(INDEX($A$34:$T$134,MATCH($B217,$B$34:$B$134,0),1)),"",INDEX($A$34:$T$134,MATCH($B217,$B$34:$B$134,0),1))</f>
        <v/>
      </c>
      <c r="B217" s="69"/>
      <c r="C217" s="69"/>
      <c r="D217" s="69"/>
      <c r="E217" s="69"/>
      <c r="F217" s="69"/>
      <c r="G217" s="69"/>
      <c r="H217" s="69"/>
      <c r="I217" s="69"/>
      <c r="J217" s="34" t="str">
        <f>IF(ISNA(INDEX($A$34:$T$134,MATCH($B217,$B$34:$B$134,0),10)),"",INDEX($A$34:$T$134,MATCH($B217,$B$34:$B$134,0),10))</f>
        <v/>
      </c>
      <c r="K217" s="34" t="str">
        <f>IF(ISNA(INDEX($A$34:$T$134,MATCH($B217,$B$34:$B$134,0),11)),"",INDEX($A$34:$T$134,MATCH($B217,$B$34:$B$134,0),11))</f>
        <v/>
      </c>
      <c r="L217" s="34" t="str">
        <f>IF(ISNA(INDEX($A$34:$T$134,MATCH($B217,$B$34:$B$134,0),12)),"",INDEX($A$34:$T$134,MATCH($B217,$B$34:$B$134,0),12))</f>
        <v/>
      </c>
      <c r="M217" s="34" t="str">
        <f>IF(ISNA(INDEX($A$34:$T$134,MATCH($B217,$B$34:$B$134,0),13)),"",INDEX($A$34:$T$134,MATCH($B217,$B$34:$B$134,0),13))</f>
        <v/>
      </c>
      <c r="N217" s="34" t="str">
        <f>IF(ISNA(INDEX($A$34:$T$134,MATCH($B217,$B$34:$B$134,0),14)),"",INDEX($A$34:$T$134,MATCH($B217,$B$34:$B$134,0),14))</f>
        <v/>
      </c>
      <c r="O217" s="34" t="str">
        <f>IF(ISNA(INDEX($A$34:$T$134,MATCH($B217,$B$34:$B$134,0),15)),"",INDEX($A$34:$T$134,MATCH($B217,$B$34:$B$134,0),15))</f>
        <v/>
      </c>
      <c r="P217" s="34" t="str">
        <f>IF(ISNA(INDEX($A$34:$T$134,MATCH($B217,$B$34:$B$134,0),16)),"",INDEX($A$34:$T$134,MATCH($B217,$B$34:$B$134,0),16))</f>
        <v/>
      </c>
      <c r="Q217" s="51" t="str">
        <f>IF(ISNA(INDEX($A$34:$T$134,MATCH($B217,$B$34:$B$134,0),17)),"",INDEX($A$34:$T$134,MATCH($B217,$B$34:$B$134,0),17))</f>
        <v/>
      </c>
      <c r="R217" s="51" t="str">
        <f>IF(ISNA(INDEX($A$34:$T$134,MATCH($B217,$B$34:$B$134,0),18)),"",INDEX($A$34:$T$134,MATCH($B217,$B$34:$B$134,0),18))</f>
        <v/>
      </c>
      <c r="S217" s="51" t="str">
        <f>IF(ISNA(INDEX($A$34:$T$134,MATCH($B217,$B$34:$B$134,0),19)),"",INDEX($A$34:$T$134,MATCH($B217,$B$34:$B$134,0),19))</f>
        <v/>
      </c>
      <c r="T217" s="30" t="s">
        <v>38</v>
      </c>
    </row>
    <row r="218" spans="1:20" ht="15.75" hidden="1" customHeight="1" x14ac:dyDescent="0.2">
      <c r="A218" s="29" t="s">
        <v>25</v>
      </c>
      <c r="B218" s="79"/>
      <c r="C218" s="79"/>
      <c r="D218" s="79"/>
      <c r="E218" s="79"/>
      <c r="F218" s="79"/>
      <c r="G218" s="79"/>
      <c r="H218" s="79"/>
      <c r="I218" s="79"/>
      <c r="J218" s="38">
        <f t="shared" ref="J218:P218" si="83">SUM(J214:J217)</f>
        <v>0</v>
      </c>
      <c r="K218" s="38">
        <f t="shared" si="83"/>
        <v>0</v>
      </c>
      <c r="L218" s="38">
        <f t="shared" si="83"/>
        <v>0</v>
      </c>
      <c r="M218" s="38">
        <f t="shared" si="83"/>
        <v>0</v>
      </c>
      <c r="N218" s="38">
        <f t="shared" si="83"/>
        <v>0</v>
      </c>
      <c r="O218" s="38">
        <f t="shared" si="83"/>
        <v>0</v>
      </c>
      <c r="P218" s="38">
        <f t="shared" si="83"/>
        <v>0</v>
      </c>
      <c r="Q218" s="29">
        <f>COUNTIF(Q214:Q217,"E")</f>
        <v>0</v>
      </c>
      <c r="R218" s="29">
        <f>COUNTIF(R214:R217,"C")</f>
        <v>0</v>
      </c>
      <c r="S218" s="29">
        <f>COUNTIF(S214:S217,"VP")</f>
        <v>0</v>
      </c>
      <c r="T218" s="52"/>
    </row>
    <row r="219" spans="1:20" ht="13.5" hidden="1" customHeight="1" x14ac:dyDescent="0.2">
      <c r="A219" s="76" t="s">
        <v>77</v>
      </c>
      <c r="B219" s="77"/>
      <c r="C219" s="77"/>
      <c r="D219" s="77"/>
      <c r="E219" s="77"/>
      <c r="F219" s="77"/>
      <c r="G219" s="77"/>
      <c r="H219" s="77"/>
      <c r="I219" s="78"/>
      <c r="J219" s="38">
        <f t="shared" ref="J219:S219" si="84">SUM(J212,J218)</f>
        <v>0</v>
      </c>
      <c r="K219" s="38">
        <f t="shared" si="84"/>
        <v>0</v>
      </c>
      <c r="L219" s="38">
        <f t="shared" si="84"/>
        <v>0</v>
      </c>
      <c r="M219" s="38">
        <f t="shared" si="84"/>
        <v>0</v>
      </c>
      <c r="N219" s="38">
        <f t="shared" si="84"/>
        <v>0</v>
      </c>
      <c r="O219" s="38">
        <f t="shared" si="84"/>
        <v>0</v>
      </c>
      <c r="P219" s="38">
        <f t="shared" si="84"/>
        <v>0</v>
      </c>
      <c r="Q219" s="38">
        <f t="shared" si="84"/>
        <v>0</v>
      </c>
      <c r="R219" s="38">
        <f t="shared" si="84"/>
        <v>0</v>
      </c>
      <c r="S219" s="38">
        <f t="shared" si="84"/>
        <v>0</v>
      </c>
      <c r="T219" s="39"/>
    </row>
    <row r="220" spans="1:20" ht="15" hidden="1" customHeight="1" x14ac:dyDescent="0.2">
      <c r="A220" s="187" t="s">
        <v>48</v>
      </c>
      <c r="B220" s="188"/>
      <c r="C220" s="188"/>
      <c r="D220" s="188"/>
      <c r="E220" s="188"/>
      <c r="F220" s="188"/>
      <c r="G220" s="188"/>
      <c r="H220" s="188"/>
      <c r="I220" s="188"/>
      <c r="J220" s="189"/>
      <c r="K220" s="38">
        <f t="shared" ref="K220:P220" si="85">K212*14+K218*12</f>
        <v>0</v>
      </c>
      <c r="L220" s="38">
        <f t="shared" si="85"/>
        <v>0</v>
      </c>
      <c r="M220" s="38">
        <f t="shared" si="85"/>
        <v>0</v>
      </c>
      <c r="N220" s="38">
        <f t="shared" si="85"/>
        <v>0</v>
      </c>
      <c r="O220" s="38">
        <f t="shared" si="85"/>
        <v>0</v>
      </c>
      <c r="P220" s="38">
        <f t="shared" si="85"/>
        <v>0</v>
      </c>
      <c r="Q220" s="181"/>
      <c r="R220" s="182"/>
      <c r="S220" s="182"/>
      <c r="T220" s="183"/>
    </row>
    <row r="221" spans="1:20" ht="15.75" hidden="1" customHeight="1" x14ac:dyDescent="0.2">
      <c r="A221" s="190"/>
      <c r="B221" s="191"/>
      <c r="C221" s="191"/>
      <c r="D221" s="191"/>
      <c r="E221" s="191"/>
      <c r="F221" s="191"/>
      <c r="G221" s="191"/>
      <c r="H221" s="191"/>
      <c r="I221" s="191"/>
      <c r="J221" s="192"/>
      <c r="K221" s="73">
        <f>SUM(K220:M220)</f>
        <v>0</v>
      </c>
      <c r="L221" s="74"/>
      <c r="M221" s="75"/>
      <c r="N221" s="70">
        <f>SUM(N220:O220)</f>
        <v>0</v>
      </c>
      <c r="O221" s="71"/>
      <c r="P221" s="72"/>
      <c r="Q221" s="184"/>
      <c r="R221" s="185"/>
      <c r="S221" s="185"/>
      <c r="T221" s="186"/>
    </row>
    <row r="222" spans="1:20" ht="17.25" customHeight="1" x14ac:dyDescent="0.2">
      <c r="A222" s="43"/>
      <c r="B222" s="43"/>
      <c r="C222" s="43"/>
      <c r="D222" s="43"/>
      <c r="E222" s="43"/>
      <c r="F222" s="43"/>
      <c r="G222" s="43"/>
      <c r="H222" s="43"/>
      <c r="I222" s="43"/>
      <c r="J222" s="43"/>
      <c r="K222" s="43"/>
      <c r="L222" s="43"/>
      <c r="M222" s="43"/>
      <c r="N222" s="43"/>
      <c r="O222" s="43"/>
      <c r="P222" s="43"/>
      <c r="Q222" s="43"/>
      <c r="R222" s="43"/>
      <c r="S222" s="43"/>
      <c r="T222" s="43"/>
    </row>
    <row r="223" spans="1:20" ht="21.75" hidden="1" customHeight="1" x14ac:dyDescent="0.2">
      <c r="A223" s="43"/>
      <c r="B223" s="2"/>
      <c r="C223" s="2"/>
      <c r="D223" s="2"/>
      <c r="E223" s="2"/>
      <c r="F223" s="2"/>
      <c r="G223" s="2"/>
      <c r="H223" s="43"/>
      <c r="I223" s="43"/>
      <c r="J223" s="43"/>
      <c r="K223" s="43"/>
      <c r="L223" s="43"/>
      <c r="M223" s="2"/>
      <c r="N223" s="2"/>
      <c r="O223" s="2"/>
      <c r="P223" s="2"/>
      <c r="Q223" s="2"/>
      <c r="R223" s="2"/>
      <c r="S223" s="2"/>
      <c r="T223" s="43"/>
    </row>
    <row r="224" spans="1:20" hidden="1" x14ac:dyDescent="0.2">
      <c r="A224" s="58" t="s">
        <v>72</v>
      </c>
      <c r="B224" s="59"/>
      <c r="C224" s="59"/>
      <c r="D224" s="59"/>
      <c r="E224" s="59"/>
      <c r="F224" s="59"/>
      <c r="G224" s="59"/>
      <c r="H224" s="59"/>
      <c r="I224" s="59"/>
      <c r="J224" s="59"/>
      <c r="K224" s="59"/>
      <c r="L224" s="59"/>
      <c r="M224" s="59"/>
      <c r="N224" s="59"/>
      <c r="O224" s="59"/>
      <c r="P224" s="59"/>
      <c r="Q224" s="59"/>
      <c r="R224" s="59"/>
      <c r="S224" s="59"/>
      <c r="T224" s="60"/>
    </row>
    <row r="225" spans="1:20" ht="18.75" hidden="1" customHeight="1" x14ac:dyDescent="0.2">
      <c r="A225" s="79" t="s">
        <v>27</v>
      </c>
      <c r="B225" s="79" t="s">
        <v>26</v>
      </c>
      <c r="C225" s="79"/>
      <c r="D225" s="79"/>
      <c r="E225" s="79"/>
      <c r="F225" s="79"/>
      <c r="G225" s="79"/>
      <c r="H225" s="79"/>
      <c r="I225" s="79"/>
      <c r="J225" s="79" t="s">
        <v>40</v>
      </c>
      <c r="K225" s="79" t="s">
        <v>24</v>
      </c>
      <c r="L225" s="79"/>
      <c r="M225" s="79"/>
      <c r="N225" s="79" t="s">
        <v>41</v>
      </c>
      <c r="O225" s="79"/>
      <c r="P225" s="79"/>
      <c r="Q225" s="79" t="s">
        <v>23</v>
      </c>
      <c r="R225" s="79"/>
      <c r="S225" s="79"/>
      <c r="T225" s="79" t="s">
        <v>22</v>
      </c>
    </row>
    <row r="226" spans="1:20" hidden="1" x14ac:dyDescent="0.2">
      <c r="A226" s="79"/>
      <c r="B226" s="79"/>
      <c r="C226" s="79"/>
      <c r="D226" s="79"/>
      <c r="E226" s="79"/>
      <c r="F226" s="79"/>
      <c r="G226" s="79"/>
      <c r="H226" s="79"/>
      <c r="I226" s="79"/>
      <c r="J226" s="79"/>
      <c r="K226" s="29" t="s">
        <v>28</v>
      </c>
      <c r="L226" s="29" t="s">
        <v>29</v>
      </c>
      <c r="M226" s="29" t="s">
        <v>30</v>
      </c>
      <c r="N226" s="29" t="s">
        <v>34</v>
      </c>
      <c r="O226" s="29" t="s">
        <v>7</v>
      </c>
      <c r="P226" s="29" t="s">
        <v>31</v>
      </c>
      <c r="Q226" s="29" t="s">
        <v>32</v>
      </c>
      <c r="R226" s="29" t="s">
        <v>28</v>
      </c>
      <c r="S226" s="29" t="s">
        <v>33</v>
      </c>
      <c r="T226" s="79"/>
    </row>
    <row r="227" spans="1:20" hidden="1" x14ac:dyDescent="0.2">
      <c r="A227" s="58" t="s">
        <v>67</v>
      </c>
      <c r="B227" s="59"/>
      <c r="C227" s="59"/>
      <c r="D227" s="59"/>
      <c r="E227" s="59"/>
      <c r="F227" s="59"/>
      <c r="G227" s="59"/>
      <c r="H227" s="59"/>
      <c r="I227" s="59"/>
      <c r="J227" s="59"/>
      <c r="K227" s="59"/>
      <c r="L227" s="59"/>
      <c r="M227" s="59"/>
      <c r="N227" s="59"/>
      <c r="O227" s="59"/>
      <c r="P227" s="59"/>
      <c r="Q227" s="59"/>
      <c r="R227" s="59"/>
      <c r="S227" s="59"/>
      <c r="T227" s="60"/>
    </row>
    <row r="228" spans="1:20" hidden="1" x14ac:dyDescent="0.2">
      <c r="A228" s="50" t="str">
        <f t="shared" ref="A228:A244" si="86">IF(ISNA(INDEX($A$34:$T$134,MATCH($B228,$B$34:$B$134,0),1)),"",INDEX($A$34:$T$134,MATCH($B228,$B$34:$B$134,0),1))</f>
        <v/>
      </c>
      <c r="B228" s="69" t="s">
        <v>60</v>
      </c>
      <c r="C228" s="69"/>
      <c r="D228" s="69"/>
      <c r="E228" s="69"/>
      <c r="F228" s="69"/>
      <c r="G228" s="69"/>
      <c r="H228" s="69"/>
      <c r="I228" s="69"/>
      <c r="J228" s="34" t="str">
        <f t="shared" ref="J228:J244" si="87">IF(ISNA(INDEX($A$34:$T$134,MATCH($B228,$B$34:$B$134,0),10)),"",INDEX($A$34:$T$134,MATCH($B228,$B$34:$B$134,0),10))</f>
        <v/>
      </c>
      <c r="K228" s="34" t="str">
        <f t="shared" ref="K228:K244" si="88">IF(ISNA(INDEX($A$34:$T$134,MATCH($B228,$B$34:$B$134,0),11)),"",INDEX($A$34:$T$134,MATCH($B228,$B$34:$B$134,0),11))</f>
        <v/>
      </c>
      <c r="L228" s="34" t="str">
        <f t="shared" ref="L228:L244" si="89">IF(ISNA(INDEX($A$34:$T$134,MATCH($B228,$B$34:$B$134,0),12)),"",INDEX($A$34:$T$134,MATCH($B228,$B$34:$B$134,0),12))</f>
        <v/>
      </c>
      <c r="M228" s="34" t="str">
        <f t="shared" ref="M228:M244" si="90">IF(ISNA(INDEX($A$34:$T$134,MATCH($B228,$B$34:$B$134,0),13)),"",INDEX($A$34:$T$134,MATCH($B228,$B$34:$B$134,0),13))</f>
        <v/>
      </c>
      <c r="N228" s="34" t="str">
        <f t="shared" ref="N228:N244" si="91">IF(ISNA(INDEX($A$34:$T$134,MATCH($B228,$B$34:$B$134,0),14)),"",INDEX($A$34:$T$134,MATCH($B228,$B$34:$B$134,0),14))</f>
        <v/>
      </c>
      <c r="O228" s="34" t="str">
        <f t="shared" ref="O228:O244" si="92">IF(ISNA(INDEX($A$34:$T$134,MATCH($B228,$B$34:$B$134,0),15)),"",INDEX($A$34:$T$134,MATCH($B228,$B$34:$B$134,0),15))</f>
        <v/>
      </c>
      <c r="P228" s="34" t="str">
        <f t="shared" ref="P228:P244" si="93">IF(ISNA(INDEX($A$34:$T$134,MATCH($B228,$B$34:$B$134,0),16)),"",INDEX($A$34:$T$134,MATCH($B228,$B$34:$B$134,0),16))</f>
        <v/>
      </c>
      <c r="Q228" s="51" t="str">
        <f t="shared" ref="Q228:Q244" si="94">IF(ISNA(INDEX($A$34:$T$134,MATCH($B228,$B$34:$B$134,0),17)),"",INDEX($A$34:$T$134,MATCH($B228,$B$34:$B$134,0),17))</f>
        <v/>
      </c>
      <c r="R228" s="51" t="str">
        <f t="shared" ref="R228:R244" si="95">IF(ISNA(INDEX($A$34:$T$134,MATCH($B228,$B$34:$B$134,0),18)),"",INDEX($A$34:$T$134,MATCH($B228,$B$34:$B$134,0),18))</f>
        <v/>
      </c>
      <c r="S228" s="51" t="str">
        <f t="shared" ref="S228:S244" si="96">IF(ISNA(INDEX($A$34:$T$134,MATCH($B228,$B$34:$B$134,0),19)),"",INDEX($A$34:$T$134,MATCH($B228,$B$34:$B$134,0),19))</f>
        <v/>
      </c>
      <c r="T228" s="30" t="s">
        <v>39</v>
      </c>
    </row>
    <row r="229" spans="1:20" hidden="1" x14ac:dyDescent="0.2">
      <c r="A229" s="50" t="str">
        <f t="shared" si="86"/>
        <v/>
      </c>
      <c r="B229" s="69"/>
      <c r="C229" s="69"/>
      <c r="D229" s="69"/>
      <c r="E229" s="69"/>
      <c r="F229" s="69"/>
      <c r="G229" s="69"/>
      <c r="H229" s="69"/>
      <c r="I229" s="69"/>
      <c r="J229" s="34" t="str">
        <f t="shared" si="87"/>
        <v/>
      </c>
      <c r="K229" s="34" t="str">
        <f t="shared" si="88"/>
        <v/>
      </c>
      <c r="L229" s="34" t="str">
        <f t="shared" si="89"/>
        <v/>
      </c>
      <c r="M229" s="34" t="str">
        <f t="shared" si="90"/>
        <v/>
      </c>
      <c r="N229" s="34" t="str">
        <f t="shared" si="91"/>
        <v/>
      </c>
      <c r="O229" s="34" t="str">
        <f t="shared" si="92"/>
        <v/>
      </c>
      <c r="P229" s="34" t="str">
        <f t="shared" si="93"/>
        <v/>
      </c>
      <c r="Q229" s="51" t="str">
        <f t="shared" si="94"/>
        <v/>
      </c>
      <c r="R229" s="51" t="str">
        <f t="shared" si="95"/>
        <v/>
      </c>
      <c r="S229" s="51" t="str">
        <f t="shared" si="96"/>
        <v/>
      </c>
      <c r="T229" s="30" t="s">
        <v>39</v>
      </c>
    </row>
    <row r="230" spans="1:20" hidden="1" x14ac:dyDescent="0.2">
      <c r="A230" s="50" t="str">
        <f t="shared" si="86"/>
        <v/>
      </c>
      <c r="B230" s="69"/>
      <c r="C230" s="69"/>
      <c r="D230" s="69"/>
      <c r="E230" s="69"/>
      <c r="F230" s="69"/>
      <c r="G230" s="69"/>
      <c r="H230" s="69"/>
      <c r="I230" s="69"/>
      <c r="J230" s="34" t="str">
        <f t="shared" si="87"/>
        <v/>
      </c>
      <c r="K230" s="34" t="str">
        <f t="shared" si="88"/>
        <v/>
      </c>
      <c r="L230" s="34" t="str">
        <f t="shared" si="89"/>
        <v/>
      </c>
      <c r="M230" s="34" t="str">
        <f t="shared" si="90"/>
        <v/>
      </c>
      <c r="N230" s="34" t="str">
        <f t="shared" si="91"/>
        <v/>
      </c>
      <c r="O230" s="34" t="str">
        <f t="shared" si="92"/>
        <v/>
      </c>
      <c r="P230" s="34" t="str">
        <f t="shared" si="93"/>
        <v/>
      </c>
      <c r="Q230" s="51" t="str">
        <f t="shared" si="94"/>
        <v/>
      </c>
      <c r="R230" s="51" t="str">
        <f t="shared" si="95"/>
        <v/>
      </c>
      <c r="S230" s="51" t="str">
        <f t="shared" si="96"/>
        <v/>
      </c>
      <c r="T230" s="30" t="s">
        <v>39</v>
      </c>
    </row>
    <row r="231" spans="1:20" hidden="1" x14ac:dyDescent="0.2">
      <c r="A231" s="50" t="str">
        <f t="shared" si="86"/>
        <v/>
      </c>
      <c r="B231" s="69"/>
      <c r="C231" s="69"/>
      <c r="D231" s="69"/>
      <c r="E231" s="69"/>
      <c r="F231" s="69"/>
      <c r="G231" s="69"/>
      <c r="H231" s="69"/>
      <c r="I231" s="69"/>
      <c r="J231" s="34" t="str">
        <f t="shared" si="87"/>
        <v/>
      </c>
      <c r="K231" s="34" t="str">
        <f t="shared" si="88"/>
        <v/>
      </c>
      <c r="L231" s="34" t="str">
        <f t="shared" si="89"/>
        <v/>
      </c>
      <c r="M231" s="34" t="str">
        <f t="shared" si="90"/>
        <v/>
      </c>
      <c r="N231" s="34" t="str">
        <f t="shared" si="91"/>
        <v/>
      </c>
      <c r="O231" s="34" t="str">
        <f t="shared" si="92"/>
        <v/>
      </c>
      <c r="P231" s="34" t="str">
        <f t="shared" si="93"/>
        <v/>
      </c>
      <c r="Q231" s="51" t="str">
        <f t="shared" si="94"/>
        <v/>
      </c>
      <c r="R231" s="51" t="str">
        <f t="shared" si="95"/>
        <v/>
      </c>
      <c r="S231" s="51" t="str">
        <f t="shared" si="96"/>
        <v/>
      </c>
      <c r="T231" s="30" t="s">
        <v>39</v>
      </c>
    </row>
    <row r="232" spans="1:20" hidden="1" x14ac:dyDescent="0.2">
      <c r="A232" s="50" t="str">
        <f t="shared" si="86"/>
        <v/>
      </c>
      <c r="B232" s="69"/>
      <c r="C232" s="69"/>
      <c r="D232" s="69"/>
      <c r="E232" s="69"/>
      <c r="F232" s="69"/>
      <c r="G232" s="69"/>
      <c r="H232" s="69"/>
      <c r="I232" s="69"/>
      <c r="J232" s="34" t="str">
        <f t="shared" si="87"/>
        <v/>
      </c>
      <c r="K232" s="34" t="str">
        <f t="shared" si="88"/>
        <v/>
      </c>
      <c r="L232" s="34" t="str">
        <f t="shared" si="89"/>
        <v/>
      </c>
      <c r="M232" s="34" t="str">
        <f t="shared" si="90"/>
        <v/>
      </c>
      <c r="N232" s="34" t="str">
        <f t="shared" si="91"/>
        <v/>
      </c>
      <c r="O232" s="34" t="str">
        <f t="shared" si="92"/>
        <v/>
      </c>
      <c r="P232" s="34" t="str">
        <f t="shared" si="93"/>
        <v/>
      </c>
      <c r="Q232" s="51" t="str">
        <f t="shared" si="94"/>
        <v/>
      </c>
      <c r="R232" s="51" t="str">
        <f t="shared" si="95"/>
        <v/>
      </c>
      <c r="S232" s="51" t="str">
        <f t="shared" si="96"/>
        <v/>
      </c>
      <c r="T232" s="30" t="s">
        <v>39</v>
      </c>
    </row>
    <row r="233" spans="1:20" hidden="1" x14ac:dyDescent="0.2">
      <c r="A233" s="50" t="str">
        <f t="shared" si="86"/>
        <v/>
      </c>
      <c r="B233" s="69"/>
      <c r="C233" s="69"/>
      <c r="D233" s="69"/>
      <c r="E233" s="69"/>
      <c r="F233" s="69"/>
      <c r="G233" s="69"/>
      <c r="H233" s="69"/>
      <c r="I233" s="69"/>
      <c r="J233" s="34" t="str">
        <f t="shared" si="87"/>
        <v/>
      </c>
      <c r="K233" s="34" t="str">
        <f t="shared" si="88"/>
        <v/>
      </c>
      <c r="L233" s="34" t="str">
        <f t="shared" si="89"/>
        <v/>
      </c>
      <c r="M233" s="34" t="str">
        <f t="shared" si="90"/>
        <v/>
      </c>
      <c r="N233" s="34" t="str">
        <f t="shared" si="91"/>
        <v/>
      </c>
      <c r="O233" s="34" t="str">
        <f t="shared" si="92"/>
        <v/>
      </c>
      <c r="P233" s="34" t="str">
        <f t="shared" si="93"/>
        <v/>
      </c>
      <c r="Q233" s="51" t="str">
        <f t="shared" si="94"/>
        <v/>
      </c>
      <c r="R233" s="51" t="str">
        <f t="shared" si="95"/>
        <v/>
      </c>
      <c r="S233" s="51" t="str">
        <f t="shared" si="96"/>
        <v/>
      </c>
      <c r="T233" s="30" t="s">
        <v>39</v>
      </c>
    </row>
    <row r="234" spans="1:20" hidden="1" x14ac:dyDescent="0.2">
      <c r="A234" s="50" t="str">
        <f t="shared" si="86"/>
        <v/>
      </c>
      <c r="B234" s="69"/>
      <c r="C234" s="69"/>
      <c r="D234" s="69"/>
      <c r="E234" s="69"/>
      <c r="F234" s="69"/>
      <c r="G234" s="69"/>
      <c r="H234" s="69"/>
      <c r="I234" s="69"/>
      <c r="J234" s="34" t="str">
        <f t="shared" si="87"/>
        <v/>
      </c>
      <c r="K234" s="34" t="str">
        <f t="shared" si="88"/>
        <v/>
      </c>
      <c r="L234" s="34" t="str">
        <f t="shared" si="89"/>
        <v/>
      </c>
      <c r="M234" s="34" t="str">
        <f t="shared" si="90"/>
        <v/>
      </c>
      <c r="N234" s="34" t="str">
        <f t="shared" si="91"/>
        <v/>
      </c>
      <c r="O234" s="34" t="str">
        <f t="shared" si="92"/>
        <v/>
      </c>
      <c r="P234" s="34" t="str">
        <f t="shared" si="93"/>
        <v/>
      </c>
      <c r="Q234" s="51" t="str">
        <f t="shared" si="94"/>
        <v/>
      </c>
      <c r="R234" s="51" t="str">
        <f t="shared" si="95"/>
        <v/>
      </c>
      <c r="S234" s="51" t="str">
        <f t="shared" si="96"/>
        <v/>
      </c>
      <c r="T234" s="30" t="s">
        <v>39</v>
      </c>
    </row>
    <row r="235" spans="1:20" hidden="1" x14ac:dyDescent="0.2">
      <c r="A235" s="50" t="str">
        <f t="shared" si="86"/>
        <v/>
      </c>
      <c r="B235" s="69"/>
      <c r="C235" s="69"/>
      <c r="D235" s="69"/>
      <c r="E235" s="69"/>
      <c r="F235" s="69"/>
      <c r="G235" s="69"/>
      <c r="H235" s="69"/>
      <c r="I235" s="69"/>
      <c r="J235" s="34" t="str">
        <f t="shared" si="87"/>
        <v/>
      </c>
      <c r="K235" s="34" t="str">
        <f t="shared" si="88"/>
        <v/>
      </c>
      <c r="L235" s="34" t="str">
        <f t="shared" si="89"/>
        <v/>
      </c>
      <c r="M235" s="34" t="str">
        <f t="shared" si="90"/>
        <v/>
      </c>
      <c r="N235" s="34" t="str">
        <f t="shared" si="91"/>
        <v/>
      </c>
      <c r="O235" s="34" t="str">
        <f t="shared" si="92"/>
        <v/>
      </c>
      <c r="P235" s="34" t="str">
        <f t="shared" si="93"/>
        <v/>
      </c>
      <c r="Q235" s="51" t="str">
        <f t="shared" si="94"/>
        <v/>
      </c>
      <c r="R235" s="51" t="str">
        <f t="shared" si="95"/>
        <v/>
      </c>
      <c r="S235" s="51" t="str">
        <f t="shared" si="96"/>
        <v/>
      </c>
      <c r="T235" s="30" t="s">
        <v>39</v>
      </c>
    </row>
    <row r="236" spans="1:20" hidden="1" x14ac:dyDescent="0.2">
      <c r="A236" s="50" t="str">
        <f t="shared" si="86"/>
        <v/>
      </c>
      <c r="B236" s="69"/>
      <c r="C236" s="69"/>
      <c r="D236" s="69"/>
      <c r="E236" s="69"/>
      <c r="F236" s="69"/>
      <c r="G236" s="69"/>
      <c r="H236" s="69"/>
      <c r="I236" s="69"/>
      <c r="J236" s="34" t="str">
        <f t="shared" si="87"/>
        <v/>
      </c>
      <c r="K236" s="34" t="str">
        <f t="shared" si="88"/>
        <v/>
      </c>
      <c r="L236" s="34" t="str">
        <f t="shared" si="89"/>
        <v/>
      </c>
      <c r="M236" s="34" t="str">
        <f t="shared" si="90"/>
        <v/>
      </c>
      <c r="N236" s="34" t="str">
        <f t="shared" si="91"/>
        <v/>
      </c>
      <c r="O236" s="34" t="str">
        <f t="shared" si="92"/>
        <v/>
      </c>
      <c r="P236" s="34" t="str">
        <f t="shared" si="93"/>
        <v/>
      </c>
      <c r="Q236" s="51" t="str">
        <f t="shared" si="94"/>
        <v/>
      </c>
      <c r="R236" s="51" t="str">
        <f t="shared" si="95"/>
        <v/>
      </c>
      <c r="S236" s="51" t="str">
        <f t="shared" si="96"/>
        <v/>
      </c>
      <c r="T236" s="30" t="s">
        <v>39</v>
      </c>
    </row>
    <row r="237" spans="1:20" hidden="1" x14ac:dyDescent="0.2">
      <c r="A237" s="50" t="str">
        <f t="shared" si="86"/>
        <v/>
      </c>
      <c r="B237" s="69"/>
      <c r="C237" s="69"/>
      <c r="D237" s="69"/>
      <c r="E237" s="69"/>
      <c r="F237" s="69"/>
      <c r="G237" s="69"/>
      <c r="H237" s="69"/>
      <c r="I237" s="69"/>
      <c r="J237" s="34" t="str">
        <f t="shared" si="87"/>
        <v/>
      </c>
      <c r="K237" s="34" t="str">
        <f t="shared" si="88"/>
        <v/>
      </c>
      <c r="L237" s="34" t="str">
        <f t="shared" si="89"/>
        <v/>
      </c>
      <c r="M237" s="34" t="str">
        <f t="shared" si="90"/>
        <v/>
      </c>
      <c r="N237" s="34" t="str">
        <f t="shared" si="91"/>
        <v/>
      </c>
      <c r="O237" s="34" t="str">
        <f t="shared" si="92"/>
        <v/>
      </c>
      <c r="P237" s="34" t="str">
        <f t="shared" si="93"/>
        <v/>
      </c>
      <c r="Q237" s="51" t="str">
        <f t="shared" si="94"/>
        <v/>
      </c>
      <c r="R237" s="51" t="str">
        <f t="shared" si="95"/>
        <v/>
      </c>
      <c r="S237" s="51" t="str">
        <f t="shared" si="96"/>
        <v/>
      </c>
      <c r="T237" s="30" t="s">
        <v>39</v>
      </c>
    </row>
    <row r="238" spans="1:20" hidden="1" x14ac:dyDescent="0.2">
      <c r="A238" s="50" t="str">
        <f t="shared" si="86"/>
        <v/>
      </c>
      <c r="B238" s="69"/>
      <c r="C238" s="69"/>
      <c r="D238" s="69"/>
      <c r="E238" s="69"/>
      <c r="F238" s="69"/>
      <c r="G238" s="69"/>
      <c r="H238" s="69"/>
      <c r="I238" s="69"/>
      <c r="J238" s="34" t="str">
        <f t="shared" si="87"/>
        <v/>
      </c>
      <c r="K238" s="34" t="str">
        <f t="shared" si="88"/>
        <v/>
      </c>
      <c r="L238" s="34" t="str">
        <f t="shared" si="89"/>
        <v/>
      </c>
      <c r="M238" s="34" t="str">
        <f t="shared" si="90"/>
        <v/>
      </c>
      <c r="N238" s="34" t="str">
        <f t="shared" si="91"/>
        <v/>
      </c>
      <c r="O238" s="34" t="str">
        <f t="shared" si="92"/>
        <v/>
      </c>
      <c r="P238" s="34" t="str">
        <f t="shared" si="93"/>
        <v/>
      </c>
      <c r="Q238" s="51" t="str">
        <f t="shared" si="94"/>
        <v/>
      </c>
      <c r="R238" s="51" t="str">
        <f t="shared" si="95"/>
        <v/>
      </c>
      <c r="S238" s="51" t="str">
        <f t="shared" si="96"/>
        <v/>
      </c>
      <c r="T238" s="30" t="s">
        <v>39</v>
      </c>
    </row>
    <row r="239" spans="1:20" hidden="1" x14ac:dyDescent="0.2">
      <c r="A239" s="50" t="str">
        <f t="shared" si="86"/>
        <v/>
      </c>
      <c r="B239" s="69"/>
      <c r="C239" s="69"/>
      <c r="D239" s="69"/>
      <c r="E239" s="69"/>
      <c r="F239" s="69"/>
      <c r="G239" s="69"/>
      <c r="H239" s="69"/>
      <c r="I239" s="69"/>
      <c r="J239" s="34" t="str">
        <f t="shared" si="87"/>
        <v/>
      </c>
      <c r="K239" s="34" t="str">
        <f t="shared" si="88"/>
        <v/>
      </c>
      <c r="L239" s="34" t="str">
        <f t="shared" si="89"/>
        <v/>
      </c>
      <c r="M239" s="34" t="str">
        <f t="shared" si="90"/>
        <v/>
      </c>
      <c r="N239" s="34" t="str">
        <f t="shared" si="91"/>
        <v/>
      </c>
      <c r="O239" s="34" t="str">
        <f t="shared" si="92"/>
        <v/>
      </c>
      <c r="P239" s="34" t="str">
        <f t="shared" si="93"/>
        <v/>
      </c>
      <c r="Q239" s="51" t="str">
        <f t="shared" si="94"/>
        <v/>
      </c>
      <c r="R239" s="51" t="str">
        <f t="shared" si="95"/>
        <v/>
      </c>
      <c r="S239" s="51" t="str">
        <f t="shared" si="96"/>
        <v/>
      </c>
      <c r="T239" s="30" t="s">
        <v>39</v>
      </c>
    </row>
    <row r="240" spans="1:20" hidden="1" x14ac:dyDescent="0.2">
      <c r="A240" s="50" t="str">
        <f t="shared" si="86"/>
        <v/>
      </c>
      <c r="B240" s="69"/>
      <c r="C240" s="69"/>
      <c r="D240" s="69"/>
      <c r="E240" s="69"/>
      <c r="F240" s="69"/>
      <c r="G240" s="69"/>
      <c r="H240" s="69"/>
      <c r="I240" s="69"/>
      <c r="J240" s="34" t="str">
        <f t="shared" si="87"/>
        <v/>
      </c>
      <c r="K240" s="34" t="str">
        <f t="shared" si="88"/>
        <v/>
      </c>
      <c r="L240" s="34" t="str">
        <f t="shared" si="89"/>
        <v/>
      </c>
      <c r="M240" s="34" t="str">
        <f t="shared" si="90"/>
        <v/>
      </c>
      <c r="N240" s="34" t="str">
        <f t="shared" si="91"/>
        <v/>
      </c>
      <c r="O240" s="34" t="str">
        <f t="shared" si="92"/>
        <v/>
      </c>
      <c r="P240" s="34" t="str">
        <f t="shared" si="93"/>
        <v/>
      </c>
      <c r="Q240" s="51" t="str">
        <f t="shared" si="94"/>
        <v/>
      </c>
      <c r="R240" s="51" t="str">
        <f t="shared" si="95"/>
        <v/>
      </c>
      <c r="S240" s="51" t="str">
        <f t="shared" si="96"/>
        <v/>
      </c>
      <c r="T240" s="30" t="s">
        <v>39</v>
      </c>
    </row>
    <row r="241" spans="1:20" hidden="1" x14ac:dyDescent="0.2">
      <c r="A241" s="50" t="str">
        <f t="shared" si="86"/>
        <v/>
      </c>
      <c r="B241" s="69"/>
      <c r="C241" s="69"/>
      <c r="D241" s="69"/>
      <c r="E241" s="69"/>
      <c r="F241" s="69"/>
      <c r="G241" s="69"/>
      <c r="H241" s="69"/>
      <c r="I241" s="69"/>
      <c r="J241" s="34" t="str">
        <f t="shared" si="87"/>
        <v/>
      </c>
      <c r="K241" s="34" t="str">
        <f t="shared" si="88"/>
        <v/>
      </c>
      <c r="L241" s="34" t="str">
        <f t="shared" si="89"/>
        <v/>
      </c>
      <c r="M241" s="34" t="str">
        <f t="shared" si="90"/>
        <v/>
      </c>
      <c r="N241" s="34" t="str">
        <f t="shared" si="91"/>
        <v/>
      </c>
      <c r="O241" s="34" t="str">
        <f t="shared" si="92"/>
        <v/>
      </c>
      <c r="P241" s="34" t="str">
        <f t="shared" si="93"/>
        <v/>
      </c>
      <c r="Q241" s="51" t="str">
        <f t="shared" si="94"/>
        <v/>
      </c>
      <c r="R241" s="51" t="str">
        <f t="shared" si="95"/>
        <v/>
      </c>
      <c r="S241" s="51" t="str">
        <f t="shared" si="96"/>
        <v/>
      </c>
      <c r="T241" s="30" t="s">
        <v>39</v>
      </c>
    </row>
    <row r="242" spans="1:20" hidden="1" x14ac:dyDescent="0.2">
      <c r="A242" s="50" t="str">
        <f t="shared" si="86"/>
        <v/>
      </c>
      <c r="B242" s="69"/>
      <c r="C242" s="69"/>
      <c r="D242" s="69"/>
      <c r="E242" s="69"/>
      <c r="F242" s="69"/>
      <c r="G242" s="69"/>
      <c r="H242" s="69"/>
      <c r="I242" s="69"/>
      <c r="J242" s="34" t="str">
        <f t="shared" si="87"/>
        <v/>
      </c>
      <c r="K242" s="34" t="str">
        <f t="shared" si="88"/>
        <v/>
      </c>
      <c r="L242" s="34" t="str">
        <f t="shared" si="89"/>
        <v/>
      </c>
      <c r="M242" s="34" t="str">
        <f t="shared" si="90"/>
        <v/>
      </c>
      <c r="N242" s="34" t="str">
        <f t="shared" si="91"/>
        <v/>
      </c>
      <c r="O242" s="34" t="str">
        <f t="shared" si="92"/>
        <v/>
      </c>
      <c r="P242" s="34" t="str">
        <f t="shared" si="93"/>
        <v/>
      </c>
      <c r="Q242" s="51" t="str">
        <f t="shared" si="94"/>
        <v/>
      </c>
      <c r="R242" s="51" t="str">
        <f t="shared" si="95"/>
        <v/>
      </c>
      <c r="S242" s="51" t="str">
        <f t="shared" si="96"/>
        <v/>
      </c>
      <c r="T242" s="30" t="s">
        <v>39</v>
      </c>
    </row>
    <row r="243" spans="1:20" hidden="1" x14ac:dyDescent="0.2">
      <c r="A243" s="50" t="str">
        <f t="shared" si="86"/>
        <v/>
      </c>
      <c r="B243" s="69"/>
      <c r="C243" s="69"/>
      <c r="D243" s="69"/>
      <c r="E243" s="69"/>
      <c r="F243" s="69"/>
      <c r="G243" s="69"/>
      <c r="H243" s="69"/>
      <c r="I243" s="69"/>
      <c r="J243" s="34" t="str">
        <f t="shared" si="87"/>
        <v/>
      </c>
      <c r="K243" s="34" t="str">
        <f t="shared" si="88"/>
        <v/>
      </c>
      <c r="L243" s="34" t="str">
        <f t="shared" si="89"/>
        <v/>
      </c>
      <c r="M243" s="34" t="str">
        <f t="shared" si="90"/>
        <v/>
      </c>
      <c r="N243" s="34" t="str">
        <f t="shared" si="91"/>
        <v/>
      </c>
      <c r="O243" s="34" t="str">
        <f t="shared" si="92"/>
        <v/>
      </c>
      <c r="P243" s="34" t="str">
        <f t="shared" si="93"/>
        <v/>
      </c>
      <c r="Q243" s="51" t="str">
        <f t="shared" si="94"/>
        <v/>
      </c>
      <c r="R243" s="51" t="str">
        <f t="shared" si="95"/>
        <v/>
      </c>
      <c r="S243" s="51" t="str">
        <f t="shared" si="96"/>
        <v/>
      </c>
      <c r="T243" s="30" t="s">
        <v>39</v>
      </c>
    </row>
    <row r="244" spans="1:20" ht="15.75" hidden="1" customHeight="1" x14ac:dyDescent="0.2">
      <c r="A244" s="50" t="str">
        <f t="shared" si="86"/>
        <v/>
      </c>
      <c r="B244" s="69"/>
      <c r="C244" s="69"/>
      <c r="D244" s="69"/>
      <c r="E244" s="69"/>
      <c r="F244" s="69"/>
      <c r="G244" s="69"/>
      <c r="H244" s="69"/>
      <c r="I244" s="69"/>
      <c r="J244" s="34" t="str">
        <f t="shared" si="87"/>
        <v/>
      </c>
      <c r="K244" s="34" t="str">
        <f t="shared" si="88"/>
        <v/>
      </c>
      <c r="L244" s="34" t="str">
        <f t="shared" si="89"/>
        <v/>
      </c>
      <c r="M244" s="34" t="str">
        <f t="shared" si="90"/>
        <v/>
      </c>
      <c r="N244" s="34" t="str">
        <f t="shared" si="91"/>
        <v/>
      </c>
      <c r="O244" s="34" t="str">
        <f t="shared" si="92"/>
        <v/>
      </c>
      <c r="P244" s="34" t="str">
        <f t="shared" si="93"/>
        <v/>
      </c>
      <c r="Q244" s="51" t="str">
        <f t="shared" si="94"/>
        <v/>
      </c>
      <c r="R244" s="51" t="str">
        <f t="shared" si="95"/>
        <v/>
      </c>
      <c r="S244" s="51" t="str">
        <f t="shared" si="96"/>
        <v/>
      </c>
      <c r="T244" s="30" t="s">
        <v>39</v>
      </c>
    </row>
    <row r="245" spans="1:20" hidden="1" x14ac:dyDescent="0.2">
      <c r="A245" s="29" t="s">
        <v>25</v>
      </c>
      <c r="B245" s="80"/>
      <c r="C245" s="81"/>
      <c r="D245" s="81"/>
      <c r="E245" s="81"/>
      <c r="F245" s="81"/>
      <c r="G245" s="81"/>
      <c r="H245" s="81"/>
      <c r="I245" s="82"/>
      <c r="J245" s="38">
        <f t="shared" ref="J245:P245" si="97">SUM(J228:J244)</f>
        <v>0</v>
      </c>
      <c r="K245" s="38">
        <f t="shared" si="97"/>
        <v>0</v>
      </c>
      <c r="L245" s="38">
        <f t="shared" si="97"/>
        <v>0</v>
      </c>
      <c r="M245" s="38">
        <f t="shared" si="97"/>
        <v>0</v>
      </c>
      <c r="N245" s="38">
        <f t="shared" si="97"/>
        <v>0</v>
      </c>
      <c r="O245" s="38">
        <f t="shared" si="97"/>
        <v>0</v>
      </c>
      <c r="P245" s="38">
        <f t="shared" si="97"/>
        <v>0</v>
      </c>
      <c r="Q245" s="29">
        <f>COUNTIF(Q228:Q244,"E")</f>
        <v>0</v>
      </c>
      <c r="R245" s="29">
        <f>COUNTIF(R228:R244,"C")</f>
        <v>0</v>
      </c>
      <c r="S245" s="29">
        <f>COUNTIF(S228:S244,"VP")</f>
        <v>0</v>
      </c>
      <c r="T245" s="30"/>
    </row>
    <row r="246" spans="1:20" hidden="1" x14ac:dyDescent="0.2">
      <c r="A246" s="58" t="s">
        <v>69</v>
      </c>
      <c r="B246" s="59"/>
      <c r="C246" s="59"/>
      <c r="D246" s="59"/>
      <c r="E246" s="59"/>
      <c r="F246" s="59"/>
      <c r="G246" s="59"/>
      <c r="H246" s="59"/>
      <c r="I246" s="59"/>
      <c r="J246" s="59"/>
      <c r="K246" s="59"/>
      <c r="L246" s="59"/>
      <c r="M246" s="59"/>
      <c r="N246" s="59"/>
      <c r="O246" s="59"/>
      <c r="P246" s="59"/>
      <c r="Q246" s="59"/>
      <c r="R246" s="59"/>
      <c r="S246" s="59"/>
      <c r="T246" s="60"/>
    </row>
    <row r="247" spans="1:20" hidden="1" x14ac:dyDescent="0.2">
      <c r="A247" s="50" t="str">
        <f>IF(ISNA(INDEX($A$34:$T$134,MATCH($B247,$B$34:$B$134,0),1)),"",INDEX($A$34:$T$134,MATCH($B247,$B$34:$B$134,0),1))</f>
        <v/>
      </c>
      <c r="B247" s="69"/>
      <c r="C247" s="69"/>
      <c r="D247" s="69"/>
      <c r="E247" s="69"/>
      <c r="F247" s="69"/>
      <c r="G247" s="69"/>
      <c r="H247" s="69"/>
      <c r="I247" s="69"/>
      <c r="J247" s="34" t="str">
        <f>IF(ISNA(INDEX($A$34:$T$134,MATCH($B247,$B$34:$B$134,0),10)),"",INDEX($A$34:$T$134,MATCH($B247,$B$34:$B$134,0),10))</f>
        <v/>
      </c>
      <c r="K247" s="34" t="str">
        <f>IF(ISNA(INDEX($A$34:$T$134,MATCH($B247,$B$34:$B$134,0),11)),"",INDEX($A$34:$T$134,MATCH($B247,$B$34:$B$134,0),11))</f>
        <v/>
      </c>
      <c r="L247" s="34" t="str">
        <f>IF(ISNA(INDEX($A$34:$T$134,MATCH($B247,$B$34:$B$134,0),12)),"",INDEX($A$34:$T$134,MATCH($B247,$B$34:$B$134,0),12))</f>
        <v/>
      </c>
      <c r="M247" s="34" t="str">
        <f>IF(ISNA(INDEX($A$34:$T$134,MATCH($B247,$B$34:$B$134,0),13)),"",INDEX($A$34:$T$134,MATCH($B247,$B$34:$B$134,0),13))</f>
        <v/>
      </c>
      <c r="N247" s="34" t="str">
        <f>IF(ISNA(INDEX($A$34:$T$134,MATCH($B247,$B$34:$B$134,0),14)),"",INDEX($A$34:$T$134,MATCH($B247,$B$34:$B$134,0),14))</f>
        <v/>
      </c>
      <c r="O247" s="34" t="str">
        <f>IF(ISNA(INDEX($A$34:$T$134,MATCH($B247,$B$34:$B$134,0),15)),"",INDEX($A$34:$T$134,MATCH($B247,$B$34:$B$134,0),15))</f>
        <v/>
      </c>
      <c r="P247" s="34" t="str">
        <f>IF(ISNA(INDEX($A$34:$T$134,MATCH($B247,$B$34:$B$134,0),16)),"",INDEX($A$34:$T$134,MATCH($B247,$B$34:$B$134,0),16))</f>
        <v/>
      </c>
      <c r="Q247" s="51" t="str">
        <f>IF(ISNA(INDEX($A$34:$T$134,MATCH($B247,$B$34:$B$134,0),17)),"",INDEX($A$34:$T$134,MATCH($B247,$B$34:$B$134,0),17))</f>
        <v/>
      </c>
      <c r="R247" s="51" t="str">
        <f>IF(ISNA(INDEX($A$34:$T$134,MATCH($B247,$B$34:$B$134,0),18)),"",INDEX($A$34:$T$134,MATCH($B247,$B$34:$B$134,0),18))</f>
        <v/>
      </c>
      <c r="S247" s="51" t="str">
        <f>IF(ISNA(INDEX($A$34:$T$134,MATCH($B247,$B$34:$B$134,0),19)),"",INDEX($A$34:$T$134,MATCH($B247,$B$34:$B$134,0),19))</f>
        <v/>
      </c>
      <c r="T247" s="30" t="s">
        <v>39</v>
      </c>
    </row>
    <row r="248" spans="1:20" hidden="1" x14ac:dyDescent="0.2">
      <c r="A248" s="50" t="str">
        <f>IF(ISNA(INDEX($A$34:$T$134,MATCH($B248,$B$34:$B$134,0),1)),"",INDEX($A$34:$T$134,MATCH($B248,$B$34:$B$134,0),1))</f>
        <v/>
      </c>
      <c r="B248" s="69"/>
      <c r="C248" s="69"/>
      <c r="D248" s="69"/>
      <c r="E248" s="69"/>
      <c r="F248" s="69"/>
      <c r="G248" s="69"/>
      <c r="H248" s="69"/>
      <c r="I248" s="69"/>
      <c r="J248" s="34" t="str">
        <f>IF(ISNA(INDEX($A$34:$T$134,MATCH($B248,$B$34:$B$134,0),10)),"",INDEX($A$34:$T$134,MATCH($B248,$B$34:$B$134,0),10))</f>
        <v/>
      </c>
      <c r="K248" s="34" t="str">
        <f>IF(ISNA(INDEX($A$34:$T$134,MATCH($B248,$B$34:$B$134,0),11)),"",INDEX($A$34:$T$134,MATCH($B248,$B$34:$B$134,0),11))</f>
        <v/>
      </c>
      <c r="L248" s="34" t="str">
        <f>IF(ISNA(INDEX($A$34:$T$134,MATCH($B248,$B$34:$B$134,0),12)),"",INDEX($A$34:$T$134,MATCH($B248,$B$34:$B$134,0),12))</f>
        <v/>
      </c>
      <c r="M248" s="34" t="str">
        <f>IF(ISNA(INDEX($A$34:$T$134,MATCH($B248,$B$34:$B$134,0),13)),"",INDEX($A$34:$T$134,MATCH($B248,$B$34:$B$134,0),13))</f>
        <v/>
      </c>
      <c r="N248" s="34" t="str">
        <f>IF(ISNA(INDEX($A$34:$T$134,MATCH($B248,$B$34:$B$134,0),14)),"",INDEX($A$34:$T$134,MATCH($B248,$B$34:$B$134,0),14))</f>
        <v/>
      </c>
      <c r="O248" s="34" t="str">
        <f>IF(ISNA(INDEX($A$34:$T$134,MATCH($B248,$B$34:$B$134,0),15)),"",INDEX($A$34:$T$134,MATCH($B248,$B$34:$B$134,0),15))</f>
        <v/>
      </c>
      <c r="P248" s="34" t="str">
        <f>IF(ISNA(INDEX($A$34:$T$134,MATCH($B248,$B$34:$B$134,0),16)),"",INDEX($A$34:$T$134,MATCH($B248,$B$34:$B$134,0),16))</f>
        <v/>
      </c>
      <c r="Q248" s="51" t="str">
        <f>IF(ISNA(INDEX($A$34:$T$134,MATCH($B248,$B$34:$B$134,0),17)),"",INDEX($A$34:$T$134,MATCH($B248,$B$34:$B$134,0),17))</f>
        <v/>
      </c>
      <c r="R248" s="51" t="str">
        <f>IF(ISNA(INDEX($A$34:$T$134,MATCH($B248,$B$34:$B$134,0),18)),"",INDEX($A$34:$T$134,MATCH($B248,$B$34:$B$134,0),18))</f>
        <v/>
      </c>
      <c r="S248" s="51" t="str">
        <f>IF(ISNA(INDEX($A$34:$T$134,MATCH($B248,$B$34:$B$134,0),19)),"",INDEX($A$34:$T$134,MATCH($B248,$B$34:$B$134,0),19))</f>
        <v/>
      </c>
      <c r="T248" s="30" t="s">
        <v>39</v>
      </c>
    </row>
    <row r="249" spans="1:20" hidden="1" x14ac:dyDescent="0.2">
      <c r="A249" s="50" t="str">
        <f>IF(ISNA(INDEX($A$34:$T$134,MATCH($B249,$B$34:$B$134,0),1)),"",INDEX($A$34:$T$134,MATCH($B249,$B$34:$B$134,0),1))</f>
        <v/>
      </c>
      <c r="B249" s="69"/>
      <c r="C249" s="69"/>
      <c r="D249" s="69"/>
      <c r="E249" s="69"/>
      <c r="F249" s="69"/>
      <c r="G249" s="69"/>
      <c r="H249" s="69"/>
      <c r="I249" s="69"/>
      <c r="J249" s="34" t="str">
        <f>IF(ISNA(INDEX($A$34:$T$134,MATCH($B249,$B$34:$B$134,0),10)),"",INDEX($A$34:$T$134,MATCH($B249,$B$34:$B$134,0),10))</f>
        <v/>
      </c>
      <c r="K249" s="34" t="str">
        <f>IF(ISNA(INDEX($A$34:$T$134,MATCH($B249,$B$34:$B$134,0),11)),"",INDEX($A$34:$T$134,MATCH($B249,$B$34:$B$134,0),11))</f>
        <v/>
      </c>
      <c r="L249" s="34" t="str">
        <f>IF(ISNA(INDEX($A$34:$T$134,MATCH($B249,$B$34:$B$134,0),12)),"",INDEX($A$34:$T$134,MATCH($B249,$B$34:$B$134,0),12))</f>
        <v/>
      </c>
      <c r="M249" s="34" t="str">
        <f>IF(ISNA(INDEX($A$34:$T$134,MATCH($B249,$B$34:$B$134,0),13)),"",INDEX($A$34:$T$134,MATCH($B249,$B$34:$B$134,0),13))</f>
        <v/>
      </c>
      <c r="N249" s="34" t="str">
        <f>IF(ISNA(INDEX($A$34:$T$134,MATCH($B249,$B$34:$B$134,0),14)),"",INDEX($A$34:$T$134,MATCH($B249,$B$34:$B$134,0),14))</f>
        <v/>
      </c>
      <c r="O249" s="34" t="str">
        <f>IF(ISNA(INDEX($A$34:$T$134,MATCH($B249,$B$34:$B$134,0),15)),"",INDEX($A$34:$T$134,MATCH($B249,$B$34:$B$134,0),15))</f>
        <v/>
      </c>
      <c r="P249" s="34" t="str">
        <f>IF(ISNA(INDEX($A$34:$T$134,MATCH($B249,$B$34:$B$134,0),16)),"",INDEX($A$34:$T$134,MATCH($B249,$B$34:$B$134,0),16))</f>
        <v/>
      </c>
      <c r="Q249" s="51" t="str">
        <f>IF(ISNA(INDEX($A$34:$T$134,MATCH($B249,$B$34:$B$134,0),17)),"",INDEX($A$34:$T$134,MATCH($B249,$B$34:$B$134,0),17))</f>
        <v/>
      </c>
      <c r="R249" s="51" t="str">
        <f>IF(ISNA(INDEX($A$34:$T$134,MATCH($B249,$B$34:$B$134,0),18)),"",INDEX($A$34:$T$134,MATCH($B249,$B$34:$B$134,0),18))</f>
        <v/>
      </c>
      <c r="S249" s="51" t="str">
        <f>IF(ISNA(INDEX($A$34:$T$134,MATCH($B249,$B$34:$B$134,0),19)),"",INDEX($A$34:$T$134,MATCH($B249,$B$34:$B$134,0),19))</f>
        <v/>
      </c>
      <c r="T249" s="30" t="s">
        <v>39</v>
      </c>
    </row>
    <row r="250" spans="1:20" ht="18.75" hidden="1" customHeight="1" x14ac:dyDescent="0.2">
      <c r="A250" s="50" t="str">
        <f>IF(ISNA(INDEX($A$34:$T$134,MATCH($B250,$B$34:$B$134,0),1)),"",INDEX($A$34:$T$134,MATCH($B250,$B$34:$B$134,0),1))</f>
        <v/>
      </c>
      <c r="B250" s="69"/>
      <c r="C250" s="69"/>
      <c r="D250" s="69"/>
      <c r="E250" s="69"/>
      <c r="F250" s="69"/>
      <c r="G250" s="69"/>
      <c r="H250" s="69"/>
      <c r="I250" s="69"/>
      <c r="J250" s="34" t="str">
        <f>IF(ISNA(INDEX($A$34:$T$134,MATCH($B250,$B$34:$B$134,0),10)),"",INDEX($A$34:$T$134,MATCH($B250,$B$34:$B$134,0),10))</f>
        <v/>
      </c>
      <c r="K250" s="34" t="str">
        <f>IF(ISNA(INDEX($A$34:$T$134,MATCH($B250,$B$34:$B$134,0),11)),"",INDEX($A$34:$T$134,MATCH($B250,$B$34:$B$134,0),11))</f>
        <v/>
      </c>
      <c r="L250" s="34" t="str">
        <f>IF(ISNA(INDEX($A$34:$T$134,MATCH($B250,$B$34:$B$134,0),12)),"",INDEX($A$34:$T$134,MATCH($B250,$B$34:$B$134,0),12))</f>
        <v/>
      </c>
      <c r="M250" s="34" t="str">
        <f>IF(ISNA(INDEX($A$34:$T$134,MATCH($B250,$B$34:$B$134,0),13)),"",INDEX($A$34:$T$134,MATCH($B250,$B$34:$B$134,0),13))</f>
        <v/>
      </c>
      <c r="N250" s="34" t="str">
        <f>IF(ISNA(INDEX($A$34:$T$134,MATCH($B250,$B$34:$B$134,0),14)),"",INDEX($A$34:$T$134,MATCH($B250,$B$34:$B$134,0),14))</f>
        <v/>
      </c>
      <c r="O250" s="34" t="str">
        <f>IF(ISNA(INDEX($A$34:$T$134,MATCH($B250,$B$34:$B$134,0),15)),"",INDEX($A$34:$T$134,MATCH($B250,$B$34:$B$134,0),15))</f>
        <v/>
      </c>
      <c r="P250" s="34" t="str">
        <f>IF(ISNA(INDEX($A$34:$T$134,MATCH($B250,$B$34:$B$134,0),16)),"",INDEX($A$34:$T$134,MATCH($B250,$B$34:$B$134,0),16))</f>
        <v/>
      </c>
      <c r="Q250" s="51" t="str">
        <f>IF(ISNA(INDEX($A$34:$T$134,MATCH($B250,$B$34:$B$134,0),17)),"",INDEX($A$34:$T$134,MATCH($B250,$B$34:$B$134,0),17))</f>
        <v/>
      </c>
      <c r="R250" s="51" t="str">
        <f>IF(ISNA(INDEX($A$34:$T$134,MATCH($B250,$B$34:$B$134,0),18)),"",INDEX($A$34:$T$134,MATCH($B250,$B$34:$B$134,0),18))</f>
        <v/>
      </c>
      <c r="S250" s="51" t="str">
        <f>IF(ISNA(INDEX($A$34:$T$134,MATCH($B250,$B$34:$B$134,0),19)),"",INDEX($A$34:$T$134,MATCH($B250,$B$34:$B$134,0),19))</f>
        <v/>
      </c>
      <c r="T250" s="30" t="s">
        <v>39</v>
      </c>
    </row>
    <row r="251" spans="1:20" ht="13.5" hidden="1" customHeight="1" x14ac:dyDescent="0.2">
      <c r="A251" s="29" t="s">
        <v>25</v>
      </c>
      <c r="B251" s="79"/>
      <c r="C251" s="79"/>
      <c r="D251" s="79"/>
      <c r="E251" s="79"/>
      <c r="F251" s="79"/>
      <c r="G251" s="79"/>
      <c r="H251" s="79"/>
      <c r="I251" s="79"/>
      <c r="J251" s="38">
        <f t="shared" ref="J251:P251" si="98">SUM(J247:J250)</f>
        <v>0</v>
      </c>
      <c r="K251" s="38">
        <f t="shared" si="98"/>
        <v>0</v>
      </c>
      <c r="L251" s="38">
        <f t="shared" si="98"/>
        <v>0</v>
      </c>
      <c r="M251" s="38">
        <f t="shared" si="98"/>
        <v>0</v>
      </c>
      <c r="N251" s="38">
        <f t="shared" si="98"/>
        <v>0</v>
      </c>
      <c r="O251" s="38">
        <f t="shared" si="98"/>
        <v>0</v>
      </c>
      <c r="P251" s="38">
        <f t="shared" si="98"/>
        <v>0</v>
      </c>
      <c r="Q251" s="29">
        <f>COUNTIF(Q247:Q250,"E")</f>
        <v>0</v>
      </c>
      <c r="R251" s="29">
        <f>COUNTIF(R247:R250,"C")</f>
        <v>0</v>
      </c>
      <c r="S251" s="29">
        <f>COUNTIF(S247:S250,"VP")</f>
        <v>0</v>
      </c>
      <c r="T251" s="52"/>
    </row>
    <row r="252" spans="1:20" ht="16.5" hidden="1" customHeight="1" x14ac:dyDescent="0.2">
      <c r="A252" s="76" t="s">
        <v>77</v>
      </c>
      <c r="B252" s="77"/>
      <c r="C252" s="77"/>
      <c r="D252" s="77"/>
      <c r="E252" s="77"/>
      <c r="F252" s="77"/>
      <c r="G252" s="77"/>
      <c r="H252" s="77"/>
      <c r="I252" s="78"/>
      <c r="J252" s="38">
        <f t="shared" ref="J252:S252" si="99">SUM(J245,J251)</f>
        <v>0</v>
      </c>
      <c r="K252" s="38">
        <f t="shared" si="99"/>
        <v>0</v>
      </c>
      <c r="L252" s="38">
        <f t="shared" si="99"/>
        <v>0</v>
      </c>
      <c r="M252" s="38">
        <f t="shared" si="99"/>
        <v>0</v>
      </c>
      <c r="N252" s="38">
        <f t="shared" si="99"/>
        <v>0</v>
      </c>
      <c r="O252" s="38">
        <f t="shared" si="99"/>
        <v>0</v>
      </c>
      <c r="P252" s="38">
        <f t="shared" si="99"/>
        <v>0</v>
      </c>
      <c r="Q252" s="38">
        <f t="shared" si="99"/>
        <v>0</v>
      </c>
      <c r="R252" s="38">
        <f t="shared" si="99"/>
        <v>0</v>
      </c>
      <c r="S252" s="38">
        <f t="shared" si="99"/>
        <v>0</v>
      </c>
      <c r="T252" s="39"/>
    </row>
    <row r="253" spans="1:20" ht="17.25" hidden="1" customHeight="1" x14ac:dyDescent="0.2">
      <c r="A253" s="187" t="s">
        <v>48</v>
      </c>
      <c r="B253" s="188"/>
      <c r="C253" s="188"/>
      <c r="D253" s="188"/>
      <c r="E253" s="188"/>
      <c r="F253" s="188"/>
      <c r="G253" s="188"/>
      <c r="H253" s="188"/>
      <c r="I253" s="188"/>
      <c r="J253" s="189"/>
      <c r="K253" s="38">
        <f t="shared" ref="K253:P253" si="100">K245*14+K251*12</f>
        <v>0</v>
      </c>
      <c r="L253" s="38">
        <f t="shared" si="100"/>
        <v>0</v>
      </c>
      <c r="M253" s="38">
        <f t="shared" si="100"/>
        <v>0</v>
      </c>
      <c r="N253" s="38">
        <f t="shared" si="100"/>
        <v>0</v>
      </c>
      <c r="O253" s="38">
        <f t="shared" si="100"/>
        <v>0</v>
      </c>
      <c r="P253" s="38">
        <f t="shared" si="100"/>
        <v>0</v>
      </c>
      <c r="Q253" s="181"/>
      <c r="R253" s="182"/>
      <c r="S253" s="182"/>
      <c r="T253" s="183"/>
    </row>
    <row r="254" spans="1:20" ht="18.75" hidden="1" customHeight="1" x14ac:dyDescent="0.2">
      <c r="A254" s="190"/>
      <c r="B254" s="191"/>
      <c r="C254" s="191"/>
      <c r="D254" s="191"/>
      <c r="E254" s="191"/>
      <c r="F254" s="191"/>
      <c r="G254" s="191"/>
      <c r="H254" s="191"/>
      <c r="I254" s="191"/>
      <c r="J254" s="192"/>
      <c r="K254" s="73">
        <f>SUM(K253:M253)</f>
        <v>0</v>
      </c>
      <c r="L254" s="74"/>
      <c r="M254" s="75"/>
      <c r="N254" s="70">
        <f>SUM(N253:O253)</f>
        <v>0</v>
      </c>
      <c r="O254" s="71"/>
      <c r="P254" s="72"/>
      <c r="Q254" s="184"/>
      <c r="R254" s="185"/>
      <c r="S254" s="185"/>
      <c r="T254" s="186"/>
    </row>
    <row r="255" spans="1:20" ht="20.25" hidden="1" customHeight="1" x14ac:dyDescent="0.2">
      <c r="A255" s="43"/>
      <c r="B255" s="43"/>
      <c r="C255" s="43"/>
      <c r="D255" s="43"/>
      <c r="E255" s="43"/>
      <c r="F255" s="43"/>
      <c r="G255" s="43"/>
      <c r="H255" s="43"/>
      <c r="I255" s="43"/>
      <c r="J255" s="43"/>
      <c r="K255" s="43"/>
      <c r="L255" s="43"/>
      <c r="M255" s="43"/>
      <c r="N255" s="43"/>
      <c r="O255" s="43"/>
      <c r="P255" s="43"/>
      <c r="Q255" s="43"/>
      <c r="R255" s="43"/>
      <c r="S255" s="43"/>
      <c r="T255" s="43"/>
    </row>
    <row r="256" spans="1:20" ht="21" customHeight="1" x14ac:dyDescent="0.2">
      <c r="A256" s="43"/>
      <c r="B256" s="2"/>
      <c r="C256" s="2"/>
      <c r="D256" s="2"/>
      <c r="E256" s="2"/>
      <c r="F256" s="2"/>
      <c r="G256" s="2"/>
      <c r="H256" s="43"/>
      <c r="I256" s="43"/>
      <c r="J256" s="43"/>
      <c r="K256" s="43"/>
      <c r="L256" s="43"/>
      <c r="M256" s="2"/>
      <c r="N256" s="2"/>
      <c r="O256" s="2"/>
      <c r="P256" s="2"/>
      <c r="Q256" s="2"/>
      <c r="R256" s="2"/>
      <c r="S256" s="2"/>
      <c r="T256" s="43"/>
    </row>
    <row r="257" spans="1:20" ht="18" customHeight="1" x14ac:dyDescent="0.2">
      <c r="A257" s="58" t="s">
        <v>100</v>
      </c>
      <c r="B257" s="59"/>
      <c r="C257" s="59"/>
      <c r="D257" s="59"/>
      <c r="E257" s="59"/>
      <c r="F257" s="59"/>
      <c r="G257" s="59"/>
      <c r="H257" s="59"/>
      <c r="I257" s="59"/>
      <c r="J257" s="59"/>
      <c r="K257" s="59"/>
      <c r="L257" s="59"/>
      <c r="M257" s="59"/>
      <c r="N257" s="59"/>
      <c r="O257" s="59"/>
      <c r="P257" s="59"/>
      <c r="Q257" s="59"/>
      <c r="R257" s="59"/>
      <c r="S257" s="59"/>
      <c r="T257" s="60"/>
    </row>
    <row r="258" spans="1:20" ht="19.5" customHeight="1" x14ac:dyDescent="0.2">
      <c r="A258" s="79" t="s">
        <v>27</v>
      </c>
      <c r="B258" s="79" t="s">
        <v>26</v>
      </c>
      <c r="C258" s="79"/>
      <c r="D258" s="79"/>
      <c r="E258" s="79"/>
      <c r="F258" s="79"/>
      <c r="G258" s="79"/>
      <c r="H258" s="79"/>
      <c r="I258" s="79"/>
      <c r="J258" s="79" t="s">
        <v>40</v>
      </c>
      <c r="K258" s="79" t="s">
        <v>24</v>
      </c>
      <c r="L258" s="79"/>
      <c r="M258" s="79"/>
      <c r="N258" s="79" t="s">
        <v>41</v>
      </c>
      <c r="O258" s="79"/>
      <c r="P258" s="79"/>
      <c r="Q258" s="79" t="s">
        <v>23</v>
      </c>
      <c r="R258" s="79"/>
      <c r="S258" s="79"/>
      <c r="T258" s="79" t="s">
        <v>22</v>
      </c>
    </row>
    <row r="259" spans="1:20" x14ac:dyDescent="0.2">
      <c r="A259" s="79"/>
      <c r="B259" s="79"/>
      <c r="C259" s="79"/>
      <c r="D259" s="79"/>
      <c r="E259" s="79"/>
      <c r="F259" s="79"/>
      <c r="G259" s="79"/>
      <c r="H259" s="79"/>
      <c r="I259" s="79"/>
      <c r="J259" s="79"/>
      <c r="K259" s="29" t="s">
        <v>28</v>
      </c>
      <c r="L259" s="29" t="s">
        <v>29</v>
      </c>
      <c r="M259" s="29" t="s">
        <v>30</v>
      </c>
      <c r="N259" s="29" t="s">
        <v>34</v>
      </c>
      <c r="O259" s="29" t="s">
        <v>7</v>
      </c>
      <c r="P259" s="29" t="s">
        <v>31</v>
      </c>
      <c r="Q259" s="29" t="s">
        <v>32</v>
      </c>
      <c r="R259" s="29" t="s">
        <v>28</v>
      </c>
      <c r="S259" s="29" t="s">
        <v>33</v>
      </c>
      <c r="T259" s="79"/>
    </row>
    <row r="260" spans="1:20" x14ac:dyDescent="0.2">
      <c r="A260" s="58" t="s">
        <v>67</v>
      </c>
      <c r="B260" s="59"/>
      <c r="C260" s="59"/>
      <c r="D260" s="59"/>
      <c r="E260" s="59"/>
      <c r="F260" s="59"/>
      <c r="G260" s="59"/>
      <c r="H260" s="59"/>
      <c r="I260" s="59"/>
      <c r="J260" s="59"/>
      <c r="K260" s="59"/>
      <c r="L260" s="59"/>
      <c r="M260" s="59"/>
      <c r="N260" s="59"/>
      <c r="O260" s="59"/>
      <c r="P260" s="59"/>
      <c r="Q260" s="59"/>
      <c r="R260" s="59"/>
      <c r="S260" s="59"/>
      <c r="T260" s="60"/>
    </row>
    <row r="261" spans="1:20" ht="36.75" customHeight="1" x14ac:dyDescent="0.2">
      <c r="A261" s="50" t="str">
        <f t="shared" ref="A261:A277" si="101">IF(ISNA(INDEX($A$34:$T$134,MATCH($B261,$B$34:$B$134,0),1)),"",INDEX($A$34:$T$134,MATCH($B261,$B$34:$B$134,0),1))</f>
        <v>UME3103</v>
      </c>
      <c r="B261" s="69" t="s">
        <v>155</v>
      </c>
      <c r="C261" s="69"/>
      <c r="D261" s="69"/>
      <c r="E261" s="69"/>
      <c r="F261" s="69"/>
      <c r="G261" s="69"/>
      <c r="H261" s="69"/>
      <c r="I261" s="69"/>
      <c r="J261" s="34">
        <f t="shared" ref="J261:J277" si="102">IF(ISNA(INDEX($A$34:$T$134,MATCH($B261,$B$34:$B$134,0),10)),"",INDEX($A$34:$T$134,MATCH($B261,$B$34:$B$134,0),10))</f>
        <v>6</v>
      </c>
      <c r="K261" s="34">
        <f t="shared" ref="K261:K277" si="103">IF(ISNA(INDEX($A$34:$T$134,MATCH($B261,$B$34:$B$134,0),11)),"",INDEX($A$34:$T$134,MATCH($B261,$B$34:$B$134,0),11))</f>
        <v>2</v>
      </c>
      <c r="L261" s="34">
        <f t="shared" ref="L261:L277" si="104">IF(ISNA(INDEX($A$34:$T$134,MATCH($B261,$B$34:$B$134,0),12)),"",INDEX($A$34:$T$134,MATCH($B261,$B$34:$B$134,0),12))</f>
        <v>1</v>
      </c>
      <c r="M261" s="34">
        <f t="shared" ref="M261:M277" si="105">IF(ISNA(INDEX($A$34:$T$134,MATCH($B261,$B$34:$B$134,0),13)),"",INDEX($A$34:$T$134,MATCH($B261,$B$34:$B$134,0),13))</f>
        <v>0</v>
      </c>
      <c r="N261" s="34">
        <f t="shared" ref="N261:N277" si="106">IF(ISNA(INDEX($A$34:$T$134,MATCH($B261,$B$34:$B$134,0),14)),"",INDEX($A$34:$T$134,MATCH($B261,$B$34:$B$134,0),14))</f>
        <v>3</v>
      </c>
      <c r="O261" s="34">
        <f t="shared" ref="O261:O277" si="107">IF(ISNA(INDEX($A$34:$T$134,MATCH($B261,$B$34:$B$134,0),15)),"",INDEX($A$34:$T$134,MATCH($B261,$B$34:$B$134,0),15))</f>
        <v>8</v>
      </c>
      <c r="P261" s="34">
        <f t="shared" ref="P261:P277" si="108">IF(ISNA(INDEX($A$34:$T$134,MATCH($B261,$B$34:$B$134,0),16)),"",INDEX($A$34:$T$134,MATCH($B261,$B$34:$B$134,0),16))</f>
        <v>11</v>
      </c>
      <c r="Q261" s="51" t="str">
        <f t="shared" ref="Q261:Q277" si="109">IF(ISNA(INDEX($A$34:$T$134,MATCH($B261,$B$34:$B$134,0),17)),"",INDEX($A$34:$T$134,MATCH($B261,$B$34:$B$134,0),17))</f>
        <v>E</v>
      </c>
      <c r="R261" s="51">
        <f t="shared" ref="R261:R277" si="110">IF(ISNA(INDEX($A$34:$T$134,MATCH($B261,$B$34:$B$134,0),18)),"",INDEX($A$34:$T$134,MATCH($B261,$B$34:$B$134,0),18))</f>
        <v>0</v>
      </c>
      <c r="S261" s="51">
        <f t="shared" ref="S261:S277" si="111">IF(ISNA(INDEX($A$34:$T$134,MATCH($B261,$B$34:$B$134,0),19)),"",INDEX($A$34:$T$134,MATCH($B261,$B$34:$B$134,0),19))</f>
        <v>0</v>
      </c>
      <c r="T261" s="30" t="s">
        <v>97</v>
      </c>
    </row>
    <row r="262" spans="1:20" x14ac:dyDescent="0.2">
      <c r="A262" s="50" t="str">
        <f t="shared" si="101"/>
        <v>UMM3119</v>
      </c>
      <c r="B262" s="69" t="s">
        <v>157</v>
      </c>
      <c r="C262" s="69"/>
      <c r="D262" s="69"/>
      <c r="E262" s="69"/>
      <c r="F262" s="69"/>
      <c r="G262" s="69"/>
      <c r="H262" s="69"/>
      <c r="I262" s="69"/>
      <c r="J262" s="34">
        <f t="shared" si="102"/>
        <v>6</v>
      </c>
      <c r="K262" s="34">
        <f t="shared" si="103"/>
        <v>2</v>
      </c>
      <c r="L262" s="34">
        <f t="shared" si="104"/>
        <v>1</v>
      </c>
      <c r="M262" s="34">
        <f t="shared" si="105"/>
        <v>0</v>
      </c>
      <c r="N262" s="34">
        <f t="shared" si="106"/>
        <v>3</v>
      </c>
      <c r="O262" s="34">
        <f t="shared" si="107"/>
        <v>8</v>
      </c>
      <c r="P262" s="34">
        <f t="shared" si="108"/>
        <v>11</v>
      </c>
      <c r="Q262" s="51" t="str">
        <f t="shared" si="109"/>
        <v>E</v>
      </c>
      <c r="R262" s="51">
        <f t="shared" si="110"/>
        <v>0</v>
      </c>
      <c r="S262" s="51">
        <f t="shared" si="111"/>
        <v>0</v>
      </c>
      <c r="T262" s="30" t="s">
        <v>97</v>
      </c>
    </row>
    <row r="263" spans="1:20" ht="27" customHeight="1" x14ac:dyDescent="0.2">
      <c r="A263" s="50" t="str">
        <f t="shared" si="101"/>
        <v>UMX0001</v>
      </c>
      <c r="B263" s="69" t="s">
        <v>159</v>
      </c>
      <c r="C263" s="69"/>
      <c r="D263" s="69"/>
      <c r="E263" s="69"/>
      <c r="F263" s="69"/>
      <c r="G263" s="69"/>
      <c r="H263" s="69"/>
      <c r="I263" s="69"/>
      <c r="J263" s="34">
        <f t="shared" si="102"/>
        <v>6</v>
      </c>
      <c r="K263" s="34">
        <f t="shared" si="103"/>
        <v>2</v>
      </c>
      <c r="L263" s="34">
        <f t="shared" si="104"/>
        <v>1</v>
      </c>
      <c r="M263" s="34">
        <f t="shared" si="105"/>
        <v>0</v>
      </c>
      <c r="N263" s="34">
        <f t="shared" si="106"/>
        <v>3</v>
      </c>
      <c r="O263" s="34">
        <f t="shared" si="107"/>
        <v>8</v>
      </c>
      <c r="P263" s="34">
        <f t="shared" si="108"/>
        <v>11</v>
      </c>
      <c r="Q263" s="51">
        <f t="shared" si="109"/>
        <v>0</v>
      </c>
      <c r="R263" s="51" t="str">
        <f t="shared" si="110"/>
        <v>C</v>
      </c>
      <c r="S263" s="51">
        <f t="shared" si="111"/>
        <v>0</v>
      </c>
      <c r="T263" s="30" t="s">
        <v>97</v>
      </c>
    </row>
    <row r="264" spans="1:20" ht="26.25" customHeight="1" x14ac:dyDescent="0.2">
      <c r="A264" s="50" t="str">
        <f t="shared" si="101"/>
        <v>UMM3207</v>
      </c>
      <c r="B264" s="69" t="s">
        <v>164</v>
      </c>
      <c r="C264" s="69"/>
      <c r="D264" s="69"/>
      <c r="E264" s="69"/>
      <c r="F264" s="69"/>
      <c r="G264" s="69"/>
      <c r="H264" s="69"/>
      <c r="I264" s="69"/>
      <c r="J264" s="34">
        <f t="shared" si="102"/>
        <v>6</v>
      </c>
      <c r="K264" s="34">
        <f t="shared" si="103"/>
        <v>2</v>
      </c>
      <c r="L264" s="34">
        <f t="shared" si="104"/>
        <v>1</v>
      </c>
      <c r="M264" s="34">
        <f t="shared" si="105"/>
        <v>0</v>
      </c>
      <c r="N264" s="34">
        <f t="shared" si="106"/>
        <v>3</v>
      </c>
      <c r="O264" s="34">
        <f t="shared" si="107"/>
        <v>8</v>
      </c>
      <c r="P264" s="34">
        <f t="shared" si="108"/>
        <v>11</v>
      </c>
      <c r="Q264" s="51" t="str">
        <f t="shared" si="109"/>
        <v>E</v>
      </c>
      <c r="R264" s="51">
        <f t="shared" si="110"/>
        <v>0</v>
      </c>
      <c r="S264" s="51">
        <f t="shared" si="111"/>
        <v>0</v>
      </c>
      <c r="T264" s="30" t="s">
        <v>97</v>
      </c>
    </row>
    <row r="265" spans="1:20" ht="28.5" customHeight="1" x14ac:dyDescent="0.2">
      <c r="A265" s="50" t="str">
        <f t="shared" si="101"/>
        <v>UME3208</v>
      </c>
      <c r="B265" s="69" t="s">
        <v>181</v>
      </c>
      <c r="C265" s="69"/>
      <c r="D265" s="69"/>
      <c r="E265" s="69"/>
      <c r="F265" s="69"/>
      <c r="G265" s="69"/>
      <c r="H265" s="69"/>
      <c r="I265" s="69"/>
      <c r="J265" s="34">
        <f t="shared" si="102"/>
        <v>6</v>
      </c>
      <c r="K265" s="34">
        <f t="shared" si="103"/>
        <v>0</v>
      </c>
      <c r="L265" s="34">
        <f t="shared" si="104"/>
        <v>0</v>
      </c>
      <c r="M265" s="34">
        <f t="shared" si="105"/>
        <v>4</v>
      </c>
      <c r="N265" s="34">
        <f t="shared" si="106"/>
        <v>4</v>
      </c>
      <c r="O265" s="34">
        <f t="shared" si="107"/>
        <v>7</v>
      </c>
      <c r="P265" s="34">
        <f t="shared" si="108"/>
        <v>11</v>
      </c>
      <c r="Q265" s="51">
        <f t="shared" si="109"/>
        <v>0</v>
      </c>
      <c r="R265" s="51" t="str">
        <f t="shared" si="110"/>
        <v>C</v>
      </c>
      <c r="S265" s="51">
        <f t="shared" si="111"/>
        <v>0</v>
      </c>
      <c r="T265" s="30" t="s">
        <v>97</v>
      </c>
    </row>
    <row r="266" spans="1:20" x14ac:dyDescent="0.2">
      <c r="A266" s="50" t="str">
        <f t="shared" si="101"/>
        <v>UMX0002</v>
      </c>
      <c r="B266" s="69" t="s">
        <v>168</v>
      </c>
      <c r="C266" s="69"/>
      <c r="D266" s="69"/>
      <c r="E266" s="69"/>
      <c r="F266" s="69"/>
      <c r="G266" s="69"/>
      <c r="H266" s="69"/>
      <c r="I266" s="69"/>
      <c r="J266" s="34">
        <f t="shared" si="102"/>
        <v>6</v>
      </c>
      <c r="K266" s="34">
        <f t="shared" si="103"/>
        <v>2</v>
      </c>
      <c r="L266" s="34">
        <f t="shared" si="104"/>
        <v>1</v>
      </c>
      <c r="M266" s="34">
        <f t="shared" si="105"/>
        <v>0</v>
      </c>
      <c r="N266" s="34">
        <f t="shared" si="106"/>
        <v>3</v>
      </c>
      <c r="O266" s="34">
        <f t="shared" si="107"/>
        <v>8</v>
      </c>
      <c r="P266" s="34">
        <f t="shared" si="108"/>
        <v>11</v>
      </c>
      <c r="Q266" s="51">
        <f t="shared" si="109"/>
        <v>0</v>
      </c>
      <c r="R266" s="51" t="str">
        <f t="shared" si="110"/>
        <v>C</v>
      </c>
      <c r="S266" s="51">
        <f t="shared" si="111"/>
        <v>0</v>
      </c>
      <c r="T266" s="30" t="s">
        <v>97</v>
      </c>
    </row>
    <row r="267" spans="1:20" ht="24" customHeight="1" x14ac:dyDescent="0.2">
      <c r="A267" s="50" t="str">
        <f t="shared" si="101"/>
        <v>UMM3309</v>
      </c>
      <c r="B267" s="69" t="s">
        <v>172</v>
      </c>
      <c r="C267" s="69"/>
      <c r="D267" s="69"/>
      <c r="E267" s="69"/>
      <c r="F267" s="69"/>
      <c r="G267" s="69"/>
      <c r="H267" s="69"/>
      <c r="I267" s="69"/>
      <c r="J267" s="34">
        <f t="shared" si="102"/>
        <v>6</v>
      </c>
      <c r="K267" s="34">
        <f t="shared" si="103"/>
        <v>2</v>
      </c>
      <c r="L267" s="34">
        <f t="shared" si="104"/>
        <v>1</v>
      </c>
      <c r="M267" s="34">
        <f t="shared" si="105"/>
        <v>0</v>
      </c>
      <c r="N267" s="34">
        <f t="shared" si="106"/>
        <v>3</v>
      </c>
      <c r="O267" s="34">
        <f t="shared" si="107"/>
        <v>8</v>
      </c>
      <c r="P267" s="34">
        <f t="shared" si="108"/>
        <v>11</v>
      </c>
      <c r="Q267" s="51" t="str">
        <f t="shared" si="109"/>
        <v>E</v>
      </c>
      <c r="R267" s="51">
        <f t="shared" si="110"/>
        <v>0</v>
      </c>
      <c r="S267" s="51">
        <f t="shared" si="111"/>
        <v>0</v>
      </c>
      <c r="T267" s="30" t="s">
        <v>97</v>
      </c>
    </row>
    <row r="268" spans="1:20" ht="24.75" customHeight="1" x14ac:dyDescent="0.2">
      <c r="A268" s="50" t="str">
        <f t="shared" si="101"/>
        <v>UMM3310</v>
      </c>
      <c r="B268" s="69" t="s">
        <v>174</v>
      </c>
      <c r="C268" s="69"/>
      <c r="D268" s="69"/>
      <c r="E268" s="69"/>
      <c r="F268" s="69"/>
      <c r="G268" s="69"/>
      <c r="H268" s="69"/>
      <c r="I268" s="69"/>
      <c r="J268" s="34">
        <f t="shared" si="102"/>
        <v>6</v>
      </c>
      <c r="K268" s="34">
        <f t="shared" si="103"/>
        <v>2</v>
      </c>
      <c r="L268" s="34">
        <f t="shared" si="104"/>
        <v>1</v>
      </c>
      <c r="M268" s="34">
        <f t="shared" si="105"/>
        <v>0</v>
      </c>
      <c r="N268" s="34">
        <f t="shared" si="106"/>
        <v>3</v>
      </c>
      <c r="O268" s="34">
        <f t="shared" si="107"/>
        <v>8</v>
      </c>
      <c r="P268" s="34">
        <f t="shared" si="108"/>
        <v>11</v>
      </c>
      <c r="Q268" s="51" t="str">
        <f t="shared" si="109"/>
        <v>E</v>
      </c>
      <c r="R268" s="51">
        <f t="shared" si="110"/>
        <v>0</v>
      </c>
      <c r="S268" s="51">
        <f t="shared" si="111"/>
        <v>0</v>
      </c>
      <c r="T268" s="30" t="s">
        <v>97</v>
      </c>
    </row>
    <row r="269" spans="1:20" ht="23.25" customHeight="1" x14ac:dyDescent="0.2">
      <c r="A269" s="50" t="str">
        <f t="shared" si="101"/>
        <v>UMM3311</v>
      </c>
      <c r="B269" s="69" t="s">
        <v>176</v>
      </c>
      <c r="C269" s="69"/>
      <c r="D269" s="69"/>
      <c r="E269" s="69"/>
      <c r="F269" s="69"/>
      <c r="G269" s="69"/>
      <c r="H269" s="69"/>
      <c r="I269" s="69"/>
      <c r="J269" s="34">
        <f t="shared" si="102"/>
        <v>6</v>
      </c>
      <c r="K269" s="34">
        <f t="shared" si="103"/>
        <v>1</v>
      </c>
      <c r="L269" s="34">
        <f t="shared" si="104"/>
        <v>1</v>
      </c>
      <c r="M269" s="34">
        <f t="shared" si="105"/>
        <v>0</v>
      </c>
      <c r="N269" s="34">
        <f t="shared" si="106"/>
        <v>2</v>
      </c>
      <c r="O269" s="34">
        <f t="shared" si="107"/>
        <v>9</v>
      </c>
      <c r="P269" s="34">
        <f t="shared" si="108"/>
        <v>11</v>
      </c>
      <c r="Q269" s="51" t="str">
        <f t="shared" si="109"/>
        <v>E</v>
      </c>
      <c r="R269" s="51">
        <f t="shared" si="110"/>
        <v>0</v>
      </c>
      <c r="S269" s="51">
        <f t="shared" si="111"/>
        <v>0</v>
      </c>
      <c r="T269" s="30" t="s">
        <v>97</v>
      </c>
    </row>
    <row r="270" spans="1:20" ht="24.75" customHeight="1" x14ac:dyDescent="0.2">
      <c r="A270" s="50" t="str">
        <f t="shared" si="101"/>
        <v>UMM3312</v>
      </c>
      <c r="B270" s="69" t="s">
        <v>178</v>
      </c>
      <c r="C270" s="69"/>
      <c r="D270" s="69"/>
      <c r="E270" s="69"/>
      <c r="F270" s="69"/>
      <c r="G270" s="69"/>
      <c r="H270" s="69"/>
      <c r="I270" s="69"/>
      <c r="J270" s="34">
        <f t="shared" si="102"/>
        <v>6</v>
      </c>
      <c r="K270" s="34">
        <f t="shared" si="103"/>
        <v>2</v>
      </c>
      <c r="L270" s="34">
        <f t="shared" si="104"/>
        <v>1</v>
      </c>
      <c r="M270" s="34">
        <f t="shared" si="105"/>
        <v>0</v>
      </c>
      <c r="N270" s="34">
        <f t="shared" si="106"/>
        <v>3</v>
      </c>
      <c r="O270" s="34">
        <f t="shared" si="107"/>
        <v>8</v>
      </c>
      <c r="P270" s="34">
        <f t="shared" si="108"/>
        <v>11</v>
      </c>
      <c r="Q270" s="51" t="str">
        <f t="shared" si="109"/>
        <v>E</v>
      </c>
      <c r="R270" s="51">
        <f t="shared" si="110"/>
        <v>0</v>
      </c>
      <c r="S270" s="51">
        <f t="shared" si="111"/>
        <v>0</v>
      </c>
      <c r="T270" s="30" t="s">
        <v>97</v>
      </c>
    </row>
    <row r="271" spans="1:20" hidden="1" x14ac:dyDescent="0.2">
      <c r="A271" s="50" t="str">
        <f t="shared" si="101"/>
        <v>UMX0003</v>
      </c>
      <c r="B271" s="69" t="s">
        <v>180</v>
      </c>
      <c r="C271" s="69"/>
      <c r="D271" s="69"/>
      <c r="E271" s="69"/>
      <c r="F271" s="69"/>
      <c r="G271" s="69"/>
      <c r="H271" s="69"/>
      <c r="I271" s="69"/>
      <c r="J271" s="34">
        <f t="shared" si="102"/>
        <v>6</v>
      </c>
      <c r="K271" s="34">
        <f t="shared" si="103"/>
        <v>2</v>
      </c>
      <c r="L271" s="34">
        <f t="shared" si="104"/>
        <v>1</v>
      </c>
      <c r="M271" s="34">
        <f t="shared" si="105"/>
        <v>0</v>
      </c>
      <c r="N271" s="34">
        <f t="shared" si="106"/>
        <v>3</v>
      </c>
      <c r="O271" s="34">
        <f t="shared" si="107"/>
        <v>8</v>
      </c>
      <c r="P271" s="34">
        <f t="shared" si="108"/>
        <v>11</v>
      </c>
      <c r="Q271" s="51">
        <f t="shared" si="109"/>
        <v>0</v>
      </c>
      <c r="R271" s="51" t="str">
        <f t="shared" si="110"/>
        <v>C</v>
      </c>
      <c r="S271" s="51">
        <f t="shared" si="111"/>
        <v>0</v>
      </c>
      <c r="T271" s="30" t="s">
        <v>97</v>
      </c>
    </row>
    <row r="272" spans="1:20" hidden="1" x14ac:dyDescent="0.2">
      <c r="A272" s="50" t="str">
        <f t="shared" si="101"/>
        <v/>
      </c>
      <c r="B272" s="69"/>
      <c r="C272" s="69"/>
      <c r="D272" s="69"/>
      <c r="E272" s="69"/>
      <c r="F272" s="69"/>
      <c r="G272" s="69"/>
      <c r="H272" s="69"/>
      <c r="I272" s="69"/>
      <c r="J272" s="34" t="str">
        <f t="shared" si="102"/>
        <v/>
      </c>
      <c r="K272" s="34" t="str">
        <f t="shared" si="103"/>
        <v/>
      </c>
      <c r="L272" s="34" t="str">
        <f t="shared" si="104"/>
        <v/>
      </c>
      <c r="M272" s="34" t="str">
        <f t="shared" si="105"/>
        <v/>
      </c>
      <c r="N272" s="34" t="str">
        <f t="shared" si="106"/>
        <v/>
      </c>
      <c r="O272" s="34" t="str">
        <f t="shared" si="107"/>
        <v/>
      </c>
      <c r="P272" s="34" t="str">
        <f t="shared" si="108"/>
        <v/>
      </c>
      <c r="Q272" s="51" t="str">
        <f t="shared" si="109"/>
        <v/>
      </c>
      <c r="R272" s="51" t="str">
        <f t="shared" si="110"/>
        <v/>
      </c>
      <c r="S272" s="51" t="str">
        <f t="shared" si="111"/>
        <v/>
      </c>
      <c r="T272" s="30" t="s">
        <v>97</v>
      </c>
    </row>
    <row r="273" spans="1:20" hidden="1" x14ac:dyDescent="0.2">
      <c r="A273" s="50" t="str">
        <f t="shared" si="101"/>
        <v/>
      </c>
      <c r="B273" s="69"/>
      <c r="C273" s="69"/>
      <c r="D273" s="69"/>
      <c r="E273" s="69"/>
      <c r="F273" s="69"/>
      <c r="G273" s="69"/>
      <c r="H273" s="69"/>
      <c r="I273" s="69"/>
      <c r="J273" s="34" t="str">
        <f t="shared" si="102"/>
        <v/>
      </c>
      <c r="K273" s="34" t="str">
        <f t="shared" si="103"/>
        <v/>
      </c>
      <c r="L273" s="34" t="str">
        <f t="shared" si="104"/>
        <v/>
      </c>
      <c r="M273" s="34" t="str">
        <f t="shared" si="105"/>
        <v/>
      </c>
      <c r="N273" s="34" t="str">
        <f t="shared" si="106"/>
        <v/>
      </c>
      <c r="O273" s="34" t="str">
        <f t="shared" si="107"/>
        <v/>
      </c>
      <c r="P273" s="34" t="str">
        <f t="shared" si="108"/>
        <v/>
      </c>
      <c r="Q273" s="51" t="str">
        <f t="shared" si="109"/>
        <v/>
      </c>
      <c r="R273" s="51" t="str">
        <f t="shared" si="110"/>
        <v/>
      </c>
      <c r="S273" s="51" t="str">
        <f t="shared" si="111"/>
        <v/>
      </c>
      <c r="T273" s="30" t="s">
        <v>97</v>
      </c>
    </row>
    <row r="274" spans="1:20" hidden="1" x14ac:dyDescent="0.2">
      <c r="A274" s="50" t="str">
        <f t="shared" si="101"/>
        <v/>
      </c>
      <c r="B274" s="69"/>
      <c r="C274" s="69"/>
      <c r="D274" s="69"/>
      <c r="E274" s="69"/>
      <c r="F274" s="69"/>
      <c r="G274" s="69"/>
      <c r="H274" s="69"/>
      <c r="I274" s="69"/>
      <c r="J274" s="34" t="str">
        <f t="shared" si="102"/>
        <v/>
      </c>
      <c r="K274" s="34" t="str">
        <f t="shared" si="103"/>
        <v/>
      </c>
      <c r="L274" s="34" t="str">
        <f t="shared" si="104"/>
        <v/>
      </c>
      <c r="M274" s="34" t="str">
        <f t="shared" si="105"/>
        <v/>
      </c>
      <c r="N274" s="34" t="str">
        <f t="shared" si="106"/>
        <v/>
      </c>
      <c r="O274" s="34" t="str">
        <f t="shared" si="107"/>
        <v/>
      </c>
      <c r="P274" s="34" t="str">
        <f t="shared" si="108"/>
        <v/>
      </c>
      <c r="Q274" s="51" t="str">
        <f t="shared" si="109"/>
        <v/>
      </c>
      <c r="R274" s="51" t="str">
        <f t="shared" si="110"/>
        <v/>
      </c>
      <c r="S274" s="51" t="str">
        <f t="shared" si="111"/>
        <v/>
      </c>
      <c r="T274" s="30" t="s">
        <v>97</v>
      </c>
    </row>
    <row r="275" spans="1:20" hidden="1" x14ac:dyDescent="0.2">
      <c r="A275" s="50" t="str">
        <f t="shared" si="101"/>
        <v/>
      </c>
      <c r="B275" s="69"/>
      <c r="C275" s="69"/>
      <c r="D275" s="69"/>
      <c r="E275" s="69"/>
      <c r="F275" s="69"/>
      <c r="G275" s="69"/>
      <c r="H275" s="69"/>
      <c r="I275" s="69"/>
      <c r="J275" s="34" t="str">
        <f t="shared" si="102"/>
        <v/>
      </c>
      <c r="K275" s="34" t="str">
        <f t="shared" si="103"/>
        <v/>
      </c>
      <c r="L275" s="34" t="str">
        <f t="shared" si="104"/>
        <v/>
      </c>
      <c r="M275" s="34" t="str">
        <f t="shared" si="105"/>
        <v/>
      </c>
      <c r="N275" s="34" t="str">
        <f t="shared" si="106"/>
        <v/>
      </c>
      <c r="O275" s="34" t="str">
        <f t="shared" si="107"/>
        <v/>
      </c>
      <c r="P275" s="34" t="str">
        <f t="shared" si="108"/>
        <v/>
      </c>
      <c r="Q275" s="51" t="str">
        <f t="shared" si="109"/>
        <v/>
      </c>
      <c r="R275" s="51" t="str">
        <f t="shared" si="110"/>
        <v/>
      </c>
      <c r="S275" s="51" t="str">
        <f t="shared" si="111"/>
        <v/>
      </c>
      <c r="T275" s="30" t="s">
        <v>97</v>
      </c>
    </row>
    <row r="276" spans="1:20" hidden="1" x14ac:dyDescent="0.2">
      <c r="A276" s="50" t="str">
        <f t="shared" si="101"/>
        <v/>
      </c>
      <c r="B276" s="69"/>
      <c r="C276" s="69"/>
      <c r="D276" s="69"/>
      <c r="E276" s="69"/>
      <c r="F276" s="69"/>
      <c r="G276" s="69"/>
      <c r="H276" s="69"/>
      <c r="I276" s="69"/>
      <c r="J276" s="34" t="str">
        <f t="shared" si="102"/>
        <v/>
      </c>
      <c r="K276" s="34" t="str">
        <f t="shared" si="103"/>
        <v/>
      </c>
      <c r="L276" s="34" t="str">
        <f t="shared" si="104"/>
        <v/>
      </c>
      <c r="M276" s="34" t="str">
        <f t="shared" si="105"/>
        <v/>
      </c>
      <c r="N276" s="34" t="str">
        <f t="shared" si="106"/>
        <v/>
      </c>
      <c r="O276" s="34" t="str">
        <f t="shared" si="107"/>
        <v/>
      </c>
      <c r="P276" s="34" t="str">
        <f t="shared" si="108"/>
        <v/>
      </c>
      <c r="Q276" s="51" t="str">
        <f t="shared" si="109"/>
        <v/>
      </c>
      <c r="R276" s="51" t="str">
        <f t="shared" si="110"/>
        <v/>
      </c>
      <c r="S276" s="51" t="str">
        <f t="shared" si="111"/>
        <v/>
      </c>
      <c r="T276" s="30" t="s">
        <v>97</v>
      </c>
    </row>
    <row r="277" spans="1:20" ht="19.5" hidden="1" customHeight="1" x14ac:dyDescent="0.2">
      <c r="A277" s="50" t="str">
        <f t="shared" si="101"/>
        <v/>
      </c>
      <c r="B277" s="69"/>
      <c r="C277" s="69"/>
      <c r="D277" s="69"/>
      <c r="E277" s="69"/>
      <c r="F277" s="69"/>
      <c r="G277" s="69"/>
      <c r="H277" s="69"/>
      <c r="I277" s="69"/>
      <c r="J277" s="34" t="str">
        <f t="shared" si="102"/>
        <v/>
      </c>
      <c r="K277" s="34" t="str">
        <f t="shared" si="103"/>
        <v/>
      </c>
      <c r="L277" s="34" t="str">
        <f t="shared" si="104"/>
        <v/>
      </c>
      <c r="M277" s="34" t="str">
        <f t="shared" si="105"/>
        <v/>
      </c>
      <c r="N277" s="34" t="str">
        <f t="shared" si="106"/>
        <v/>
      </c>
      <c r="O277" s="34" t="str">
        <f t="shared" si="107"/>
        <v/>
      </c>
      <c r="P277" s="34" t="str">
        <f t="shared" si="108"/>
        <v/>
      </c>
      <c r="Q277" s="51" t="str">
        <f t="shared" si="109"/>
        <v/>
      </c>
      <c r="R277" s="51" t="str">
        <f t="shared" si="110"/>
        <v/>
      </c>
      <c r="S277" s="51" t="str">
        <f t="shared" si="111"/>
        <v/>
      </c>
      <c r="T277" s="30" t="s">
        <v>97</v>
      </c>
    </row>
    <row r="278" spans="1:20" x14ac:dyDescent="0.2">
      <c r="A278" s="29" t="s">
        <v>25</v>
      </c>
      <c r="B278" s="80"/>
      <c r="C278" s="81"/>
      <c r="D278" s="81"/>
      <c r="E278" s="81"/>
      <c r="F278" s="81"/>
      <c r="G278" s="81"/>
      <c r="H278" s="81"/>
      <c r="I278" s="82"/>
      <c r="J278" s="38">
        <f t="shared" ref="J278:P278" si="112">SUM(J261:J277)</f>
        <v>66</v>
      </c>
      <c r="K278" s="38">
        <f t="shared" si="112"/>
        <v>19</v>
      </c>
      <c r="L278" s="38">
        <f t="shared" si="112"/>
        <v>10</v>
      </c>
      <c r="M278" s="38">
        <f t="shared" si="112"/>
        <v>4</v>
      </c>
      <c r="N278" s="38">
        <f t="shared" si="112"/>
        <v>33</v>
      </c>
      <c r="O278" s="38">
        <f t="shared" si="112"/>
        <v>88</v>
      </c>
      <c r="P278" s="38">
        <f t="shared" si="112"/>
        <v>121</v>
      </c>
      <c r="Q278" s="29">
        <f>COUNTIF(Q261:Q277,"E")</f>
        <v>7</v>
      </c>
      <c r="R278" s="29">
        <f>COUNTIF(R261:R277,"C")</f>
        <v>4</v>
      </c>
      <c r="S278" s="29">
        <f>COUNTIF(S261:S277,"VP")</f>
        <v>0</v>
      </c>
      <c r="T278" s="30"/>
    </row>
    <row r="279" spans="1:20" ht="27.75" customHeight="1" x14ac:dyDescent="0.2">
      <c r="A279" s="58" t="s">
        <v>69</v>
      </c>
      <c r="B279" s="59"/>
      <c r="C279" s="59"/>
      <c r="D279" s="59"/>
      <c r="E279" s="59"/>
      <c r="F279" s="59"/>
      <c r="G279" s="59"/>
      <c r="H279" s="59"/>
      <c r="I279" s="59"/>
      <c r="J279" s="59"/>
      <c r="K279" s="59"/>
      <c r="L279" s="59"/>
      <c r="M279" s="59"/>
      <c r="N279" s="59"/>
      <c r="O279" s="59"/>
      <c r="P279" s="59"/>
      <c r="Q279" s="59"/>
      <c r="R279" s="59"/>
      <c r="S279" s="59"/>
      <c r="T279" s="60"/>
    </row>
    <row r="280" spans="1:20" ht="27.75" customHeight="1" x14ac:dyDescent="0.2">
      <c r="A280" s="50" t="str">
        <f>IF(ISNA(INDEX($A$34:$T$134,MATCH($B280,$B$34:$B$134,0),1)),"",INDEX($A$34:$T$134,MATCH($B280,$B$34:$B$134,0),1))</f>
        <v>UMM3414</v>
      </c>
      <c r="B280" s="69" t="s">
        <v>183</v>
      </c>
      <c r="C280" s="69"/>
      <c r="D280" s="69"/>
      <c r="E280" s="69"/>
      <c r="F280" s="69"/>
      <c r="G280" s="69"/>
      <c r="H280" s="69"/>
      <c r="I280" s="69"/>
      <c r="J280" s="34">
        <f>IF(ISNA(INDEX($A$34:$T$134,MATCH($B280,$B$34:$B$134,0),10)),"",INDEX($A$34:$T$134,MATCH($B280,$B$34:$B$134,0),10))</f>
        <v>6</v>
      </c>
      <c r="K280" s="34">
        <f>IF(ISNA(INDEX($A$34:$T$134,MATCH($B280,$B$34:$B$134,0),11)),"",INDEX($A$34:$T$134,MATCH($B280,$B$34:$B$134,0),11))</f>
        <v>2</v>
      </c>
      <c r="L280" s="34">
        <f>IF(ISNA(INDEX($A$34:$T$134,MATCH($B280,$B$34:$B$134,0),12)),"",INDEX($A$34:$T$134,MATCH($B280,$B$34:$B$134,0),12))</f>
        <v>1</v>
      </c>
      <c r="M280" s="34">
        <f>IF(ISNA(INDEX($A$34:$T$134,MATCH($B280,$B$34:$B$134,0),13)),"",INDEX($A$34:$T$134,MATCH($B280,$B$34:$B$134,0),13))</f>
        <v>0</v>
      </c>
      <c r="N280" s="34">
        <f>IF(ISNA(INDEX($A$34:$T$134,MATCH($B280,$B$34:$B$134,0),14)),"",INDEX($A$34:$T$134,MATCH($B280,$B$34:$B$134,0),14))</f>
        <v>3</v>
      </c>
      <c r="O280" s="34">
        <f>IF(ISNA(INDEX($A$34:$T$134,MATCH($B280,$B$34:$B$134,0),15)),"",INDEX($A$34:$T$134,MATCH($B280,$B$34:$B$134,0),15))</f>
        <v>10</v>
      </c>
      <c r="P280" s="34">
        <f>IF(ISNA(INDEX($A$34:$T$134,MATCH($B280,$B$34:$B$134,0),16)),"",INDEX($A$34:$T$134,MATCH($B280,$B$34:$B$134,0),16))</f>
        <v>13</v>
      </c>
      <c r="Q280" s="51" t="str">
        <f>IF(ISNA(INDEX($A$34:$T$134,MATCH($B280,$B$34:$B$134,0),17)),"",INDEX($A$34:$T$134,MATCH($B280,$B$34:$B$134,0),17))</f>
        <v>E</v>
      </c>
      <c r="R280" s="51">
        <f>IF(ISNA(INDEX($A$34:$T$134,MATCH($B280,$B$34:$B$134,0),18)),"",INDEX($A$34:$T$134,MATCH($B280,$B$34:$B$134,0),18))</f>
        <v>0</v>
      </c>
      <c r="S280" s="51">
        <f>IF(ISNA(INDEX($A$34:$T$134,MATCH($B280,$B$34:$B$134,0),19)),"",INDEX($A$34:$T$134,MATCH($B280,$B$34:$B$134,0),19))</f>
        <v>0</v>
      </c>
      <c r="T280" s="30" t="s">
        <v>97</v>
      </c>
    </row>
    <row r="281" spans="1:20" x14ac:dyDescent="0.2">
      <c r="A281" s="50" t="str">
        <f>IF(ISNA(INDEX($A$34:$T$134,MATCH($B281,$B$34:$B$134,0),1)),"",INDEX($A$34:$T$134,MATCH($B281,$B$34:$B$134,0),1))</f>
        <v>UMM3415</v>
      </c>
      <c r="B281" s="69" t="s">
        <v>185</v>
      </c>
      <c r="C281" s="69"/>
      <c r="D281" s="69"/>
      <c r="E281" s="69"/>
      <c r="F281" s="69"/>
      <c r="G281" s="69"/>
      <c r="H281" s="69"/>
      <c r="I281" s="69"/>
      <c r="J281" s="34">
        <f>IF(ISNA(INDEX($A$34:$T$134,MATCH($B281,$B$34:$B$134,0),10)),"",INDEX($A$34:$T$134,MATCH($B281,$B$34:$B$134,0),10))</f>
        <v>6</v>
      </c>
      <c r="K281" s="34">
        <f>IF(ISNA(INDEX($A$34:$T$134,MATCH($B281,$B$34:$B$134,0),11)),"",INDEX($A$34:$T$134,MATCH($B281,$B$34:$B$134,0),11))</f>
        <v>2</v>
      </c>
      <c r="L281" s="34">
        <f>IF(ISNA(INDEX($A$34:$T$134,MATCH($B281,$B$34:$B$134,0),12)),"",INDEX($A$34:$T$134,MATCH($B281,$B$34:$B$134,0),12))</f>
        <v>1</v>
      </c>
      <c r="M281" s="34">
        <f>IF(ISNA(INDEX($A$34:$T$134,MATCH($B281,$B$34:$B$134,0),13)),"",INDEX($A$34:$T$134,MATCH($B281,$B$34:$B$134,0),13))</f>
        <v>0</v>
      </c>
      <c r="N281" s="34">
        <f>IF(ISNA(INDEX($A$34:$T$134,MATCH($B281,$B$34:$B$134,0),14)),"",INDEX($A$34:$T$134,MATCH($B281,$B$34:$B$134,0),14))</f>
        <v>3</v>
      </c>
      <c r="O281" s="34">
        <f>IF(ISNA(INDEX($A$34:$T$134,MATCH($B281,$B$34:$B$134,0),15)),"",INDEX($A$34:$T$134,MATCH($B281,$B$34:$B$134,0),15))</f>
        <v>10</v>
      </c>
      <c r="P281" s="34">
        <f>IF(ISNA(INDEX($A$34:$T$134,MATCH($B281,$B$34:$B$134,0),16)),"",INDEX($A$34:$T$134,MATCH($B281,$B$34:$B$134,0),16))</f>
        <v>13</v>
      </c>
      <c r="Q281" s="51" t="str">
        <f>IF(ISNA(INDEX($A$34:$T$134,MATCH($B281,$B$34:$B$134,0),17)),"",INDEX($A$34:$T$134,MATCH($B281,$B$34:$B$134,0),17))</f>
        <v>E</v>
      </c>
      <c r="R281" s="51">
        <f>IF(ISNA(INDEX($A$34:$T$134,MATCH($B281,$B$34:$B$134,0),18)),"",INDEX($A$34:$T$134,MATCH($B281,$B$34:$B$134,0),18))</f>
        <v>0</v>
      </c>
      <c r="S281" s="51">
        <f>IF(ISNA(INDEX($A$34:$T$134,MATCH($B281,$B$34:$B$134,0),19)),"",INDEX($A$34:$T$134,MATCH($B281,$B$34:$B$134,0),19))</f>
        <v>0</v>
      </c>
      <c r="T281" s="30" t="s">
        <v>97</v>
      </c>
    </row>
    <row r="282" spans="1:20" ht="26.25" customHeight="1" x14ac:dyDescent="0.2">
      <c r="A282" s="50" t="str">
        <f>IF(ISNA(INDEX($A$34:$T$134,MATCH($B282,$B$34:$B$134,0),1)),"",INDEX($A$34:$T$134,MATCH($B282,$B$34:$B$134,0),1))</f>
        <v>UMM3416</v>
      </c>
      <c r="B282" s="69" t="s">
        <v>187</v>
      </c>
      <c r="C282" s="69"/>
      <c r="D282" s="69"/>
      <c r="E282" s="69"/>
      <c r="F282" s="69"/>
      <c r="G282" s="69"/>
      <c r="H282" s="69"/>
      <c r="I282" s="69"/>
      <c r="J282" s="34">
        <f>IF(ISNA(INDEX($A$34:$T$134,MATCH($B282,$B$34:$B$134,0),10)),"",INDEX($A$34:$T$134,MATCH($B282,$B$34:$B$134,0),10))</f>
        <v>6</v>
      </c>
      <c r="K282" s="34">
        <f>IF(ISNA(INDEX($A$34:$T$134,MATCH($B282,$B$34:$B$134,0),11)),"",INDEX($A$34:$T$134,MATCH($B282,$B$34:$B$134,0),11))</f>
        <v>2</v>
      </c>
      <c r="L282" s="34">
        <f>IF(ISNA(INDEX($A$34:$T$134,MATCH($B282,$B$34:$B$134,0),12)),"",INDEX($A$34:$T$134,MATCH($B282,$B$34:$B$134,0),12))</f>
        <v>0</v>
      </c>
      <c r="M282" s="34">
        <f>IF(ISNA(INDEX($A$34:$T$134,MATCH($B282,$B$34:$B$134,0),13)),"",INDEX($A$34:$T$134,MATCH($B282,$B$34:$B$134,0),13))</f>
        <v>0</v>
      </c>
      <c r="N282" s="34">
        <f>IF(ISNA(INDEX($A$34:$T$134,MATCH($B282,$B$34:$B$134,0),14)),"",INDEX($A$34:$T$134,MATCH($B282,$B$34:$B$134,0),14))</f>
        <v>2</v>
      </c>
      <c r="O282" s="34">
        <f>IF(ISNA(INDEX($A$34:$T$134,MATCH($B282,$B$34:$B$134,0),15)),"",INDEX($A$34:$T$134,MATCH($B282,$B$34:$B$134,0),15))</f>
        <v>11</v>
      </c>
      <c r="P282" s="34">
        <f>IF(ISNA(INDEX($A$34:$T$134,MATCH($B282,$B$34:$B$134,0),16)),"",INDEX($A$34:$T$134,MATCH($B282,$B$34:$B$134,0),16))</f>
        <v>13</v>
      </c>
      <c r="Q282" s="51" t="str">
        <f>IF(ISNA(INDEX($A$34:$T$134,MATCH($B282,$B$34:$B$134,0),17)),"",INDEX($A$34:$T$134,MATCH($B282,$B$34:$B$134,0),17))</f>
        <v>E</v>
      </c>
      <c r="R282" s="51">
        <f>IF(ISNA(INDEX($A$34:$T$134,MATCH($B282,$B$34:$B$134,0),18)),"",INDEX($A$34:$T$134,MATCH($B282,$B$34:$B$134,0),18))</f>
        <v>0</v>
      </c>
      <c r="S282" s="51">
        <f>IF(ISNA(INDEX($A$34:$T$134,MATCH($B282,$B$34:$B$134,0),19)),"",INDEX($A$34:$T$134,MATCH($B282,$B$34:$B$134,0),19))</f>
        <v>0</v>
      </c>
      <c r="T282" s="30" t="s">
        <v>97</v>
      </c>
    </row>
    <row r="283" spans="1:20" ht="29.25" customHeight="1" x14ac:dyDescent="0.2">
      <c r="A283" s="50" t="str">
        <f>IF(ISNA(INDEX($A$34:$T$134,MATCH($B283,$B$34:$B$134,0),1)),"",INDEX($A$34:$T$134,MATCH($B283,$B$34:$B$134,0),1))</f>
        <v>UMM3417</v>
      </c>
      <c r="B283" s="69" t="s">
        <v>170</v>
      </c>
      <c r="C283" s="69"/>
      <c r="D283" s="69"/>
      <c r="E283" s="69"/>
      <c r="F283" s="69"/>
      <c r="G283" s="69"/>
      <c r="H283" s="69"/>
      <c r="I283" s="69"/>
      <c r="J283" s="34">
        <f>IF(ISNA(INDEX($A$34:$T$134,MATCH($B283,$B$34:$B$134,0),10)),"",INDEX($A$34:$T$134,MATCH($B283,$B$34:$B$134,0),10))</f>
        <v>6</v>
      </c>
      <c r="K283" s="34">
        <f>IF(ISNA(INDEX($A$34:$T$134,MATCH($B283,$B$34:$B$134,0),11)),"",INDEX($A$34:$T$134,MATCH($B283,$B$34:$B$134,0),11))</f>
        <v>0</v>
      </c>
      <c r="L283" s="34">
        <f>IF(ISNA(INDEX($A$34:$T$134,MATCH($B283,$B$34:$B$134,0),12)),"",INDEX($A$34:$T$134,MATCH($B283,$B$34:$B$134,0),12))</f>
        <v>0</v>
      </c>
      <c r="M283" s="34">
        <f>IF(ISNA(INDEX($A$34:$T$134,MATCH($B283,$B$34:$B$134,0),13)),"",INDEX($A$34:$T$134,MATCH($B283,$B$34:$B$134,0),13))</f>
        <v>4</v>
      </c>
      <c r="N283" s="34">
        <f>IF(ISNA(INDEX($A$34:$T$134,MATCH($B283,$B$34:$B$134,0),14)),"",INDEX($A$34:$T$134,MATCH($B283,$B$34:$B$134,0),14))</f>
        <v>4</v>
      </c>
      <c r="O283" s="34">
        <f>IF(ISNA(INDEX($A$34:$T$134,MATCH($B283,$B$34:$B$134,0),15)),"",INDEX($A$34:$T$134,MATCH($B283,$B$34:$B$134,0),15))</f>
        <v>9</v>
      </c>
      <c r="P283" s="34">
        <f>IF(ISNA(INDEX($A$34:$T$134,MATCH($B283,$B$34:$B$134,0),16)),"",INDEX($A$34:$T$134,MATCH($B283,$B$34:$B$134,0),16))</f>
        <v>13</v>
      </c>
      <c r="Q283" s="51">
        <f>IF(ISNA(INDEX($A$34:$T$134,MATCH($B283,$B$34:$B$134,0),17)),"",INDEX($A$34:$T$134,MATCH($B283,$B$34:$B$134,0),17))</f>
        <v>0</v>
      </c>
      <c r="R283" s="51" t="str">
        <f>IF(ISNA(INDEX($A$34:$T$134,MATCH($B283,$B$34:$B$134,0),18)),"",INDEX($A$34:$T$134,MATCH($B283,$B$34:$B$134,0),18))</f>
        <v>C</v>
      </c>
      <c r="S283" s="51">
        <f>IF(ISNA(INDEX($A$34:$T$134,MATCH($B283,$B$34:$B$134,0),19)),"",INDEX($A$34:$T$134,MATCH($B283,$B$34:$B$134,0),19))</f>
        <v>0</v>
      </c>
      <c r="T283" s="30" t="s">
        <v>97</v>
      </c>
    </row>
    <row r="284" spans="1:20" ht="24.75" customHeight="1" x14ac:dyDescent="0.2">
      <c r="A284" s="50" t="str">
        <f>IF(ISNA(INDEX($A$34:$T$134,MATCH($B284,$B$34:$B$134,0),1)),"",INDEX($A$34:$T$134,MATCH($B284,$B$34:$B$134,0),1))</f>
        <v>UMM3418</v>
      </c>
      <c r="B284" s="69" t="s">
        <v>189</v>
      </c>
      <c r="C284" s="69"/>
      <c r="D284" s="69"/>
      <c r="E284" s="69"/>
      <c r="F284" s="69"/>
      <c r="G284" s="69"/>
      <c r="H284" s="69"/>
      <c r="I284" s="69"/>
      <c r="J284" s="34">
        <f>IF(ISNA(INDEX($A$34:$T$134,MATCH($B284,$B$34:$B$134,0),10)),"",INDEX($A$34:$T$134,MATCH($B284,$B$34:$B$134,0),10))</f>
        <v>6</v>
      </c>
      <c r="K284" s="34">
        <f>IF(ISNA(INDEX($A$34:$T$134,MATCH($B284,$B$34:$B$134,0),11)),"",INDEX($A$34:$T$134,MATCH($B284,$B$34:$B$134,0),11))</f>
        <v>0</v>
      </c>
      <c r="L284" s="34">
        <f>IF(ISNA(INDEX($A$34:$T$134,MATCH($B284,$B$34:$B$134,0),12)),"",INDEX($A$34:$T$134,MATCH($B284,$B$34:$B$134,0),12))</f>
        <v>0</v>
      </c>
      <c r="M284" s="34">
        <f>IF(ISNA(INDEX($A$34:$T$134,MATCH($B284,$B$34:$B$134,0),13)),"",INDEX($A$34:$T$134,MATCH($B284,$B$34:$B$134,0),13))</f>
        <v>4</v>
      </c>
      <c r="N284" s="34">
        <f>IF(ISNA(INDEX($A$34:$T$134,MATCH($B284,$B$34:$B$134,0),14)),"",INDEX($A$34:$T$134,MATCH($B284,$B$34:$B$134,0),14))</f>
        <v>4</v>
      </c>
      <c r="O284" s="34">
        <f>IF(ISNA(INDEX($A$34:$T$134,MATCH($B284,$B$34:$B$134,0),15)),"",INDEX($A$34:$T$134,MATCH($B284,$B$34:$B$134,0),15))</f>
        <v>9</v>
      </c>
      <c r="P284" s="34">
        <f>IF(ISNA(INDEX($A$34:$T$134,MATCH($B284,$B$34:$B$134,0),16)),"",INDEX($A$34:$T$134,MATCH($B284,$B$34:$B$134,0),16))</f>
        <v>13</v>
      </c>
      <c r="Q284" s="51">
        <f>IF(ISNA(INDEX($A$34:$T$134,MATCH($B284,$B$34:$B$134,0),17)),"",INDEX($A$34:$T$134,MATCH($B284,$B$34:$B$134,0),17))</f>
        <v>0</v>
      </c>
      <c r="R284" s="51" t="str">
        <f>IF(ISNA(INDEX($A$34:$T$134,MATCH($B284,$B$34:$B$134,0),18)),"",INDEX($A$34:$T$134,MATCH($B284,$B$34:$B$134,0),18))</f>
        <v>C</v>
      </c>
      <c r="S284" s="51">
        <f>IF(ISNA(INDEX($A$34:$T$134,MATCH($B284,$B$34:$B$134,0),19)),"",INDEX($A$34:$T$134,MATCH($B284,$B$34:$B$134,0),19))</f>
        <v>0</v>
      </c>
      <c r="T284" s="30" t="s">
        <v>97</v>
      </c>
    </row>
    <row r="285" spans="1:20" x14ac:dyDescent="0.2">
      <c r="A285" s="29" t="s">
        <v>25</v>
      </c>
      <c r="B285" s="79"/>
      <c r="C285" s="79"/>
      <c r="D285" s="79"/>
      <c r="E285" s="79"/>
      <c r="F285" s="79"/>
      <c r="G285" s="79"/>
      <c r="H285" s="79"/>
      <c r="I285" s="79"/>
      <c r="J285" s="38">
        <f t="shared" ref="J285:P285" si="113">SUM(J280:J284)</f>
        <v>30</v>
      </c>
      <c r="K285" s="38">
        <f t="shared" si="113"/>
        <v>6</v>
      </c>
      <c r="L285" s="38">
        <f t="shared" si="113"/>
        <v>2</v>
      </c>
      <c r="M285" s="38">
        <f t="shared" si="113"/>
        <v>8</v>
      </c>
      <c r="N285" s="38">
        <f t="shared" si="113"/>
        <v>16</v>
      </c>
      <c r="O285" s="38">
        <f t="shared" si="113"/>
        <v>49</v>
      </c>
      <c r="P285" s="38">
        <f t="shared" si="113"/>
        <v>65</v>
      </c>
      <c r="Q285" s="29">
        <f>COUNTIF(Q280:Q284,"E")</f>
        <v>3</v>
      </c>
      <c r="R285" s="29">
        <f>COUNTIF(R280:R284,"C")</f>
        <v>2</v>
      </c>
      <c r="S285" s="29">
        <f>COUNTIF(S280:S284,"VP")</f>
        <v>0</v>
      </c>
      <c r="T285" s="52"/>
    </row>
    <row r="286" spans="1:20" ht="19.5" customHeight="1" x14ac:dyDescent="0.2">
      <c r="A286" s="76" t="s">
        <v>77</v>
      </c>
      <c r="B286" s="77"/>
      <c r="C286" s="77"/>
      <c r="D286" s="77"/>
      <c r="E286" s="77"/>
      <c r="F286" s="77"/>
      <c r="G286" s="77"/>
      <c r="H286" s="77"/>
      <c r="I286" s="78"/>
      <c r="J286" s="38">
        <f t="shared" ref="J286:S286" si="114">SUM(J278,J285)</f>
        <v>96</v>
      </c>
      <c r="K286" s="38">
        <f t="shared" si="114"/>
        <v>25</v>
      </c>
      <c r="L286" s="38">
        <f t="shared" si="114"/>
        <v>12</v>
      </c>
      <c r="M286" s="38">
        <f t="shared" si="114"/>
        <v>12</v>
      </c>
      <c r="N286" s="38">
        <f t="shared" si="114"/>
        <v>49</v>
      </c>
      <c r="O286" s="38">
        <f t="shared" si="114"/>
        <v>137</v>
      </c>
      <c r="P286" s="38">
        <f t="shared" si="114"/>
        <v>186</v>
      </c>
      <c r="Q286" s="38">
        <f t="shared" si="114"/>
        <v>10</v>
      </c>
      <c r="R286" s="38">
        <f t="shared" si="114"/>
        <v>6</v>
      </c>
      <c r="S286" s="38">
        <f t="shared" si="114"/>
        <v>0</v>
      </c>
      <c r="T286" s="57">
        <f>K288/H316</f>
        <v>0.79562043795620441</v>
      </c>
    </row>
    <row r="287" spans="1:20" ht="16.5" customHeight="1" x14ac:dyDescent="0.2">
      <c r="A287" s="187" t="s">
        <v>48</v>
      </c>
      <c r="B287" s="188"/>
      <c r="C287" s="188"/>
      <c r="D287" s="188"/>
      <c r="E287" s="188"/>
      <c r="F287" s="188"/>
      <c r="G287" s="188"/>
      <c r="H287" s="188"/>
      <c r="I287" s="188"/>
      <c r="J287" s="189"/>
      <c r="K287" s="38">
        <f t="shared" ref="K287:P287" si="115">K278*14+K285*12</f>
        <v>338</v>
      </c>
      <c r="L287" s="38">
        <f t="shared" si="115"/>
        <v>164</v>
      </c>
      <c r="M287" s="38">
        <f t="shared" si="115"/>
        <v>152</v>
      </c>
      <c r="N287" s="38">
        <f t="shared" si="115"/>
        <v>654</v>
      </c>
      <c r="O287" s="38">
        <f t="shared" si="115"/>
        <v>1820</v>
      </c>
      <c r="P287" s="38">
        <f t="shared" si="115"/>
        <v>2474</v>
      </c>
      <c r="Q287" s="181"/>
      <c r="R287" s="182"/>
      <c r="S287" s="182"/>
      <c r="T287" s="183"/>
    </row>
    <row r="288" spans="1:20" ht="18" customHeight="1" x14ac:dyDescent="0.2">
      <c r="A288" s="190"/>
      <c r="B288" s="191"/>
      <c r="C288" s="191"/>
      <c r="D288" s="191"/>
      <c r="E288" s="191"/>
      <c r="F288" s="191"/>
      <c r="G288" s="191"/>
      <c r="H288" s="191"/>
      <c r="I288" s="191"/>
      <c r="J288" s="192"/>
      <c r="K288" s="73">
        <f>SUM(K287:M287)</f>
        <v>654</v>
      </c>
      <c r="L288" s="74"/>
      <c r="M288" s="75"/>
      <c r="N288" s="70">
        <f>SUM(N287:O287)</f>
        <v>2474</v>
      </c>
      <c r="O288" s="71"/>
      <c r="P288" s="72"/>
      <c r="Q288" s="184"/>
      <c r="R288" s="185"/>
      <c r="S288" s="185"/>
      <c r="T288" s="186"/>
    </row>
    <row r="289" spans="1:20" ht="20.25" customHeight="1" x14ac:dyDescent="0.2">
      <c r="A289" s="43"/>
      <c r="B289" s="43"/>
      <c r="C289" s="43"/>
      <c r="D289" s="43"/>
      <c r="E289" s="43"/>
      <c r="F289" s="43"/>
      <c r="G289" s="43"/>
      <c r="H289" s="43"/>
      <c r="I289" s="43"/>
      <c r="J289" s="43"/>
      <c r="K289" s="43"/>
      <c r="L289" s="43"/>
      <c r="M289" s="43"/>
      <c r="N289" s="43"/>
      <c r="O289" s="43"/>
      <c r="P289" s="43"/>
      <c r="Q289" s="43"/>
      <c r="R289" s="43"/>
      <c r="S289" s="43"/>
      <c r="T289" s="43"/>
    </row>
    <row r="290" spans="1:20" ht="15" customHeight="1" x14ac:dyDescent="0.2">
      <c r="A290" s="43"/>
      <c r="B290" s="2"/>
      <c r="C290" s="2"/>
      <c r="D290" s="2"/>
      <c r="E290" s="2"/>
      <c r="F290" s="2"/>
      <c r="G290" s="2"/>
      <c r="H290" s="53"/>
      <c r="I290" s="53"/>
      <c r="J290" s="53"/>
      <c r="K290" s="43"/>
      <c r="L290" s="43"/>
      <c r="M290" s="2"/>
      <c r="N290" s="2"/>
      <c r="O290" s="2"/>
      <c r="P290" s="2"/>
      <c r="Q290" s="2"/>
      <c r="R290" s="2"/>
      <c r="S290" s="2"/>
      <c r="T290" s="43"/>
    </row>
    <row r="291" spans="1:20" ht="12.75" customHeight="1" x14ac:dyDescent="0.2">
      <c r="A291" s="58" t="s">
        <v>101</v>
      </c>
      <c r="B291" s="59"/>
      <c r="C291" s="59"/>
      <c r="D291" s="59"/>
      <c r="E291" s="59"/>
      <c r="F291" s="59"/>
      <c r="G291" s="59"/>
      <c r="H291" s="59"/>
      <c r="I291" s="59"/>
      <c r="J291" s="59"/>
      <c r="K291" s="59"/>
      <c r="L291" s="59"/>
      <c r="M291" s="59"/>
      <c r="N291" s="59"/>
      <c r="O291" s="59"/>
      <c r="P291" s="59"/>
      <c r="Q291" s="59"/>
      <c r="R291" s="59"/>
      <c r="S291" s="59"/>
      <c r="T291" s="60"/>
    </row>
    <row r="292" spans="1:20" x14ac:dyDescent="0.2">
      <c r="A292" s="61" t="s">
        <v>27</v>
      </c>
      <c r="B292" s="79" t="s">
        <v>26</v>
      </c>
      <c r="C292" s="79"/>
      <c r="D292" s="79"/>
      <c r="E292" s="79"/>
      <c r="F292" s="79"/>
      <c r="G292" s="79"/>
      <c r="H292" s="79"/>
      <c r="I292" s="79"/>
      <c r="J292" s="79" t="s">
        <v>40</v>
      </c>
      <c r="K292" s="79" t="s">
        <v>24</v>
      </c>
      <c r="L292" s="79"/>
      <c r="M292" s="79"/>
      <c r="N292" s="79" t="s">
        <v>41</v>
      </c>
      <c r="O292" s="79"/>
      <c r="P292" s="79"/>
      <c r="Q292" s="79" t="s">
        <v>23</v>
      </c>
      <c r="R292" s="79"/>
      <c r="S292" s="79"/>
      <c r="T292" s="79" t="s">
        <v>22</v>
      </c>
    </row>
    <row r="293" spans="1:20" x14ac:dyDescent="0.2">
      <c r="A293" s="62"/>
      <c r="B293" s="79"/>
      <c r="C293" s="79"/>
      <c r="D293" s="79"/>
      <c r="E293" s="79"/>
      <c r="F293" s="79"/>
      <c r="G293" s="79"/>
      <c r="H293" s="79"/>
      <c r="I293" s="79"/>
      <c r="J293" s="79"/>
      <c r="K293" s="29" t="s">
        <v>28</v>
      </c>
      <c r="L293" s="29" t="s">
        <v>29</v>
      </c>
      <c r="M293" s="29" t="s">
        <v>30</v>
      </c>
      <c r="N293" s="29" t="s">
        <v>34</v>
      </c>
      <c r="O293" s="29" t="s">
        <v>7</v>
      </c>
      <c r="P293" s="29" t="s">
        <v>31</v>
      </c>
      <c r="Q293" s="29" t="s">
        <v>32</v>
      </c>
      <c r="R293" s="29" t="s">
        <v>28</v>
      </c>
      <c r="S293" s="29" t="s">
        <v>33</v>
      </c>
      <c r="T293" s="79"/>
    </row>
    <row r="294" spans="1:20" x14ac:dyDescent="0.2">
      <c r="A294" s="58" t="s">
        <v>67</v>
      </c>
      <c r="B294" s="59"/>
      <c r="C294" s="59"/>
      <c r="D294" s="59"/>
      <c r="E294" s="59"/>
      <c r="F294" s="59"/>
      <c r="G294" s="59"/>
      <c r="H294" s="59"/>
      <c r="I294" s="59"/>
      <c r="J294" s="59"/>
      <c r="K294" s="59"/>
      <c r="L294" s="59"/>
      <c r="M294" s="59"/>
      <c r="N294" s="59"/>
      <c r="O294" s="59"/>
      <c r="P294" s="59"/>
      <c r="Q294" s="59"/>
      <c r="R294" s="59"/>
      <c r="S294" s="59"/>
      <c r="T294" s="60"/>
    </row>
    <row r="295" spans="1:20" x14ac:dyDescent="0.2">
      <c r="A295" s="50" t="str">
        <f>IF(ISNA(INDEX($A$34:$T$134,MATCH($B295,$B$34:$B$134,0),1)),"",INDEX($A$34:$T$134,MATCH($B295,$B$34:$B$134,0),1))</f>
        <v>UMM3101</v>
      </c>
      <c r="B295" s="69" t="s">
        <v>151</v>
      </c>
      <c r="C295" s="69"/>
      <c r="D295" s="69"/>
      <c r="E295" s="69"/>
      <c r="F295" s="69"/>
      <c r="G295" s="69"/>
      <c r="H295" s="69"/>
      <c r="I295" s="69"/>
      <c r="J295" s="34">
        <f>IF(ISNA(INDEX($A$34:$T$134,MATCH($B295,$B$34:$B$134,0),10)),"",INDEX($A$34:$T$134,MATCH($B295,$B$34:$B$134,0),10))</f>
        <v>6</v>
      </c>
      <c r="K295" s="34">
        <f>IF(ISNA(INDEX($A$34:$T$134,MATCH($B295,$B$34:$B$134,0),11)),"",INDEX($A$34:$T$134,MATCH($B295,$B$34:$B$134,0),11))</f>
        <v>2</v>
      </c>
      <c r="L295" s="34">
        <f>IF(ISNA(INDEX($A$34:$T$134,MATCH($B295,$B$34:$B$134,0),12)),"",INDEX($A$34:$T$134,MATCH($B295,$B$34:$B$134,0),12))</f>
        <v>1</v>
      </c>
      <c r="M295" s="34">
        <f>IF(ISNA(INDEX($A$34:$T$134,MATCH($B295,$B$34:$B$134,0),13)),"",INDEX($A$34:$T$134,MATCH($B295,$B$34:$B$134,0),13))</f>
        <v>0</v>
      </c>
      <c r="N295" s="34">
        <f>IF(ISNA(INDEX($A$34:$T$134,MATCH($B295,$B$34:$B$134,0),14)),"",INDEX($A$34:$T$134,MATCH($B295,$B$34:$B$134,0),14))</f>
        <v>3</v>
      </c>
      <c r="O295" s="34">
        <f>IF(ISNA(INDEX($A$34:$T$134,MATCH($B295,$B$34:$B$134,0),15)),"",INDEX($A$34:$T$134,MATCH($B295,$B$34:$B$134,0),15))</f>
        <v>8</v>
      </c>
      <c r="P295" s="34">
        <f>IF(ISNA(INDEX($A$34:$T$134,MATCH($B295,$B$34:$B$134,0),16)),"",INDEX($A$34:$T$134,MATCH($B295,$B$34:$B$134,0),16))</f>
        <v>11</v>
      </c>
      <c r="Q295" s="51" t="str">
        <f>IF(ISNA(INDEX($A$34:$T$134,MATCH($B295,$B$34:$B$134,0),17)),"",INDEX($A$34:$T$134,MATCH($B295,$B$34:$B$134,0),17))</f>
        <v>E</v>
      </c>
      <c r="R295" s="51">
        <f>IF(ISNA(INDEX($A$34:$T$134,MATCH($B295,$B$34:$B$134,0),18)),"",INDEX($A$34:$T$134,MATCH($B295,$B$34:$B$134,0),18))</f>
        <v>0</v>
      </c>
      <c r="S295" s="51">
        <f>IF(ISNA(INDEX($A$34:$T$134,MATCH($B295,$B$34:$B$134,0),19)),"",INDEX($A$34:$T$134,MATCH($B295,$B$34:$B$134,0),19))</f>
        <v>0</v>
      </c>
      <c r="T295" s="30" t="s">
        <v>98</v>
      </c>
    </row>
    <row r="296" spans="1:20" x14ac:dyDescent="0.2">
      <c r="A296" s="50" t="str">
        <f>IF(ISNA(INDEX($A$34:$T$134,MATCH($B296,$B$34:$B$134,0),1)),"",INDEX($A$34:$T$134,MATCH($B296,$B$34:$B$134,0),1))</f>
        <v>UMM3102</v>
      </c>
      <c r="B296" s="69" t="s">
        <v>153</v>
      </c>
      <c r="C296" s="69"/>
      <c r="D296" s="69"/>
      <c r="E296" s="69"/>
      <c r="F296" s="69"/>
      <c r="G296" s="69"/>
      <c r="H296" s="69"/>
      <c r="I296" s="69"/>
      <c r="J296" s="34">
        <f>IF(ISNA(INDEX($A$34:$T$134,MATCH($B296,$B$34:$B$134,0),10)),"",INDEX($A$34:$T$134,MATCH($B296,$B$34:$B$134,0),10))</f>
        <v>6</v>
      </c>
      <c r="K296" s="34">
        <f>IF(ISNA(INDEX($A$34:$T$134,MATCH($B296,$B$34:$B$134,0),11)),"",INDEX($A$34:$T$134,MATCH($B296,$B$34:$B$134,0),11))</f>
        <v>2</v>
      </c>
      <c r="L296" s="34">
        <f>IF(ISNA(INDEX($A$34:$T$134,MATCH($B296,$B$34:$B$134,0),12)),"",INDEX($A$34:$T$134,MATCH($B296,$B$34:$B$134,0),12))</f>
        <v>1</v>
      </c>
      <c r="M296" s="34">
        <f>IF(ISNA(INDEX($A$34:$T$134,MATCH($B296,$B$34:$B$134,0),13)),"",INDEX($A$34:$T$134,MATCH($B296,$B$34:$B$134,0),13))</f>
        <v>0</v>
      </c>
      <c r="N296" s="34">
        <f>IF(ISNA(INDEX($A$34:$T$134,MATCH($B296,$B$34:$B$134,0),14)),"",INDEX($A$34:$T$134,MATCH($B296,$B$34:$B$134,0),14))</f>
        <v>3</v>
      </c>
      <c r="O296" s="34">
        <f>IF(ISNA(INDEX($A$34:$T$134,MATCH($B296,$B$34:$B$134,0),15)),"",INDEX($A$34:$T$134,MATCH($B296,$B$34:$B$134,0),15))</f>
        <v>8</v>
      </c>
      <c r="P296" s="34">
        <f>IF(ISNA(INDEX($A$34:$T$134,MATCH($B296,$B$34:$B$134,0),16)),"",INDEX($A$34:$T$134,MATCH($B296,$B$34:$B$134,0),16))</f>
        <v>11</v>
      </c>
      <c r="Q296" s="51" t="str">
        <f>IF(ISNA(INDEX($A$34:$T$134,MATCH($B296,$B$34:$B$134,0),17)),"",INDEX($A$34:$T$134,MATCH($B296,$B$34:$B$134,0),17))</f>
        <v>E</v>
      </c>
      <c r="R296" s="51">
        <f>IF(ISNA(INDEX($A$34:$T$134,MATCH($B296,$B$34:$B$134,0),18)),"",INDEX($A$34:$T$134,MATCH($B296,$B$34:$B$134,0),18))</f>
        <v>0</v>
      </c>
      <c r="S296" s="51">
        <f>IF(ISNA(INDEX($A$34:$T$134,MATCH($B296,$B$34:$B$134,0),19)),"",INDEX($A$34:$T$134,MATCH($B296,$B$34:$B$134,0),19))</f>
        <v>0</v>
      </c>
      <c r="T296" s="30" t="s">
        <v>98</v>
      </c>
    </row>
    <row r="297" spans="1:20" ht="12.75" customHeight="1" x14ac:dyDescent="0.2">
      <c r="A297" s="50" t="str">
        <f>IF(ISNA(INDEX($A$34:$T$134,MATCH($B297,$B$34:$B$134,0),1)),"",INDEX($A$34:$T$134,MATCH($B297,$B$34:$B$134,0),1))</f>
        <v>UMM3205</v>
      </c>
      <c r="B297" s="69" t="s">
        <v>161</v>
      </c>
      <c r="C297" s="69"/>
      <c r="D297" s="69"/>
      <c r="E297" s="69"/>
      <c r="F297" s="69"/>
      <c r="G297" s="69"/>
      <c r="H297" s="69"/>
      <c r="I297" s="69"/>
      <c r="J297" s="34">
        <f>IF(ISNA(INDEX($A$34:$T$134,MATCH($B297,$B$34:$B$134,0),10)),"",INDEX($A$34:$T$134,MATCH($B297,$B$34:$B$134,0),10))</f>
        <v>6</v>
      </c>
      <c r="K297" s="34">
        <f>IF(ISNA(INDEX($A$34:$T$134,MATCH($B297,$B$34:$B$134,0),11)),"",INDEX($A$34:$T$134,MATCH($B297,$B$34:$B$134,0),11))</f>
        <v>2</v>
      </c>
      <c r="L297" s="34">
        <f>IF(ISNA(INDEX($A$34:$T$134,MATCH($B297,$B$34:$B$134,0),12)),"",INDEX($A$34:$T$134,MATCH($B297,$B$34:$B$134,0),12))</f>
        <v>1</v>
      </c>
      <c r="M297" s="34">
        <f>IF(ISNA(INDEX($A$34:$T$134,MATCH($B297,$B$34:$B$134,0),13)),"",INDEX($A$34:$T$134,MATCH($B297,$B$34:$B$134,0),13))</f>
        <v>0</v>
      </c>
      <c r="N297" s="34">
        <f>IF(ISNA(INDEX($A$34:$T$134,MATCH($B297,$B$34:$B$134,0),14)),"",INDEX($A$34:$T$134,MATCH($B297,$B$34:$B$134,0),14))</f>
        <v>3</v>
      </c>
      <c r="O297" s="34">
        <f>IF(ISNA(INDEX($A$34:$T$134,MATCH($B297,$B$34:$B$134,0),15)),"",INDEX($A$34:$T$134,MATCH($B297,$B$34:$B$134,0),15))</f>
        <v>8</v>
      </c>
      <c r="P297" s="34">
        <f>IF(ISNA(INDEX($A$34:$T$134,MATCH($B297,$B$34:$B$134,0),16)),"",INDEX($A$34:$T$134,MATCH($B297,$B$34:$B$134,0),16))</f>
        <v>11</v>
      </c>
      <c r="Q297" s="51" t="str">
        <f>IF(ISNA(INDEX($A$34:$T$134,MATCH($B297,$B$34:$B$134,0),17)),"",INDEX($A$34:$T$134,MATCH($B297,$B$34:$B$134,0),17))</f>
        <v>E</v>
      </c>
      <c r="R297" s="51">
        <f>IF(ISNA(INDEX($A$34:$T$134,MATCH($B297,$B$34:$B$134,0),18)),"",INDEX($A$34:$T$134,MATCH($B297,$B$34:$B$134,0),18))</f>
        <v>0</v>
      </c>
      <c r="S297" s="51">
        <f>IF(ISNA(INDEX($A$34:$T$134,MATCH($B297,$B$34:$B$134,0),19)),"",INDEX($A$34:$T$134,MATCH($B297,$B$34:$B$134,0),19))</f>
        <v>0</v>
      </c>
      <c r="T297" s="30" t="s">
        <v>98</v>
      </c>
    </row>
    <row r="298" spans="1:20" x14ac:dyDescent="0.2">
      <c r="A298" s="50" t="str">
        <f>IF(ISNA(INDEX($A$34:$T$134,MATCH($B298,$B$34:$B$134,0),1)),"",INDEX($A$34:$T$134,MATCH($B298,$B$34:$B$134,0),1))</f>
        <v>UMM3206</v>
      </c>
      <c r="B298" s="69" t="s">
        <v>169</v>
      </c>
      <c r="C298" s="69"/>
      <c r="D298" s="69"/>
      <c r="E298" s="69"/>
      <c r="F298" s="69"/>
      <c r="G298" s="69"/>
      <c r="H298" s="69"/>
      <c r="I298" s="69"/>
      <c r="J298" s="34">
        <f>IF(ISNA(INDEX($A$34:$T$134,MATCH($B298,$B$34:$B$134,0),10)),"",INDEX($A$34:$T$134,MATCH($B298,$B$34:$B$134,0),10))</f>
        <v>6</v>
      </c>
      <c r="K298" s="34">
        <f>IF(ISNA(INDEX($A$34:$T$134,MATCH($B298,$B$34:$B$134,0),11)),"",INDEX($A$34:$T$134,MATCH($B298,$B$34:$B$134,0),11))</f>
        <v>2</v>
      </c>
      <c r="L298" s="34">
        <f>IF(ISNA(INDEX($A$34:$T$134,MATCH($B298,$B$34:$B$134,0),12)),"",INDEX($A$34:$T$134,MATCH($B298,$B$34:$B$134,0),12))</f>
        <v>1</v>
      </c>
      <c r="M298" s="34">
        <f>IF(ISNA(INDEX($A$34:$T$134,MATCH($B298,$B$34:$B$134,0),13)),"",INDEX($A$34:$T$134,MATCH($B298,$B$34:$B$134,0),13))</f>
        <v>0</v>
      </c>
      <c r="N298" s="34">
        <f>IF(ISNA(INDEX($A$34:$T$134,MATCH($B298,$B$34:$B$134,0),14)),"",INDEX($A$34:$T$134,MATCH($B298,$B$34:$B$134,0),14))</f>
        <v>3</v>
      </c>
      <c r="O298" s="34">
        <f>IF(ISNA(INDEX($A$34:$T$134,MATCH($B298,$B$34:$B$134,0),15)),"",INDEX($A$34:$T$134,MATCH($B298,$B$34:$B$134,0),15))</f>
        <v>8</v>
      </c>
      <c r="P298" s="34">
        <f>IF(ISNA(INDEX($A$34:$T$134,MATCH($B298,$B$34:$B$134,0),16)),"",INDEX($A$34:$T$134,MATCH($B298,$B$34:$B$134,0),16))</f>
        <v>11</v>
      </c>
      <c r="Q298" s="51" t="str">
        <f>IF(ISNA(INDEX($A$34:$T$134,MATCH($B298,$B$34:$B$134,0),17)),"",INDEX($A$34:$T$134,MATCH($B298,$B$34:$B$134,0),17))</f>
        <v>E</v>
      </c>
      <c r="R298" s="51">
        <f>IF(ISNA(INDEX($A$34:$T$134,MATCH($B298,$B$34:$B$134,0),18)),"",INDEX($A$34:$T$134,MATCH($B298,$B$34:$B$134,0),18))</f>
        <v>0</v>
      </c>
      <c r="S298" s="51">
        <f>IF(ISNA(INDEX($A$34:$T$134,MATCH($B298,$B$34:$B$134,0),19)),"",INDEX($A$34:$T$134,MATCH($B298,$B$34:$B$134,0),19))</f>
        <v>0</v>
      </c>
      <c r="T298" s="30" t="s">
        <v>98</v>
      </c>
    </row>
    <row r="299" spans="1:20" hidden="1" x14ac:dyDescent="0.2">
      <c r="A299" s="29" t="s">
        <v>25</v>
      </c>
      <c r="B299" s="80"/>
      <c r="C299" s="81"/>
      <c r="D299" s="81"/>
      <c r="E299" s="81"/>
      <c r="F299" s="81"/>
      <c r="G299" s="81"/>
      <c r="H299" s="81"/>
      <c r="I299" s="82"/>
      <c r="J299" s="38">
        <f t="shared" ref="J299:P299" si="116">SUM(J295:J298)</f>
        <v>24</v>
      </c>
      <c r="K299" s="38">
        <f t="shared" si="116"/>
        <v>8</v>
      </c>
      <c r="L299" s="38">
        <f t="shared" si="116"/>
        <v>4</v>
      </c>
      <c r="M299" s="38">
        <f t="shared" si="116"/>
        <v>0</v>
      </c>
      <c r="N299" s="38">
        <f t="shared" si="116"/>
        <v>12</v>
      </c>
      <c r="O299" s="38">
        <f t="shared" si="116"/>
        <v>32</v>
      </c>
      <c r="P299" s="38">
        <f t="shared" si="116"/>
        <v>44</v>
      </c>
      <c r="Q299" s="29">
        <f>COUNTIF(Q295:Q298,"E")</f>
        <v>4</v>
      </c>
      <c r="R299" s="29">
        <f>COUNTIF(R295:R298,"C")</f>
        <v>0</v>
      </c>
      <c r="S299" s="29">
        <f>COUNTIF(S295:S298,"VP")</f>
        <v>0</v>
      </c>
      <c r="T299" s="30"/>
    </row>
    <row r="300" spans="1:20" hidden="1" x14ac:dyDescent="0.2">
      <c r="A300" s="58" t="s">
        <v>69</v>
      </c>
      <c r="B300" s="59"/>
      <c r="C300" s="59"/>
      <c r="D300" s="59"/>
      <c r="E300" s="59"/>
      <c r="F300" s="59"/>
      <c r="G300" s="59"/>
      <c r="H300" s="59"/>
      <c r="I300" s="59"/>
      <c r="J300" s="59"/>
      <c r="K300" s="59"/>
      <c r="L300" s="59"/>
      <c r="M300" s="59"/>
      <c r="N300" s="59"/>
      <c r="O300" s="59"/>
      <c r="P300" s="59"/>
      <c r="Q300" s="59"/>
      <c r="R300" s="59"/>
      <c r="S300" s="59"/>
      <c r="T300" s="60"/>
    </row>
    <row r="301" spans="1:20" hidden="1" x14ac:dyDescent="0.2">
      <c r="A301" s="50" t="str">
        <f>IF(ISNA(INDEX($A$34:$T$134,MATCH($B301,$B$34:$B$134,0),1)),"",INDEX($A$34:$T$134,MATCH($B301,$B$34:$B$134,0),1))</f>
        <v/>
      </c>
      <c r="B301" s="69"/>
      <c r="C301" s="69"/>
      <c r="D301" s="69"/>
      <c r="E301" s="69"/>
      <c r="F301" s="69"/>
      <c r="G301" s="69"/>
      <c r="H301" s="69"/>
      <c r="I301" s="69"/>
      <c r="J301" s="34" t="str">
        <f>IF(ISNA(INDEX($A$34:$T$134,MATCH($B301,$B$34:$B$134,0),10)),"",INDEX($A$34:$T$134,MATCH($B301,$B$34:$B$134,0),10))</f>
        <v/>
      </c>
      <c r="K301" s="34" t="str">
        <f>IF(ISNA(INDEX($A$34:$T$134,MATCH($B301,$B$34:$B$134,0),11)),"",INDEX($A$34:$T$134,MATCH($B301,$B$34:$B$134,0),11))</f>
        <v/>
      </c>
      <c r="L301" s="34" t="str">
        <f>IF(ISNA(INDEX($A$34:$T$134,MATCH($B301,$B$34:$B$134,0),12)),"",INDEX($A$34:$T$134,MATCH($B301,$B$34:$B$134,0),12))</f>
        <v/>
      </c>
      <c r="M301" s="34" t="str">
        <f>IF(ISNA(INDEX($A$34:$T$134,MATCH($B301,$B$34:$B$134,0),13)),"",INDEX($A$34:$T$134,MATCH($B301,$B$34:$B$134,0),13))</f>
        <v/>
      </c>
      <c r="N301" s="34" t="str">
        <f>IF(ISNA(INDEX($A$34:$T$134,MATCH($B301,$B$34:$B$134,0),14)),"",INDEX($A$34:$T$134,MATCH($B301,$B$34:$B$134,0),14))</f>
        <v/>
      </c>
      <c r="O301" s="34" t="str">
        <f>IF(ISNA(INDEX($A$34:$T$134,MATCH($B301,$B$34:$B$134,0),15)),"",INDEX($A$34:$T$134,MATCH($B301,$B$34:$B$134,0),15))</f>
        <v/>
      </c>
      <c r="P301" s="34" t="str">
        <f>IF(ISNA(INDEX($A$34:$T$134,MATCH($B301,$B$34:$B$134,0),16)),"",INDEX($A$34:$T$134,MATCH($B301,$B$34:$B$134,0),16))</f>
        <v/>
      </c>
      <c r="Q301" s="51" t="str">
        <f>IF(ISNA(INDEX($A$34:$T$134,MATCH($B301,$B$34:$B$134,0),17)),"",INDEX($A$34:$T$134,MATCH($B301,$B$34:$B$134,0),17))</f>
        <v/>
      </c>
      <c r="R301" s="51" t="str">
        <f>IF(ISNA(INDEX($A$34:$T$134,MATCH($B301,$B$34:$B$134,0),18)),"",INDEX($A$34:$T$134,MATCH($B301,$B$34:$B$134,0),18))</f>
        <v/>
      </c>
      <c r="S301" s="51" t="str">
        <f>IF(ISNA(INDEX($A$34:$T$134,MATCH($B301,$B$34:$B$134,0),19)),"",INDEX($A$34:$T$134,MATCH($B301,$B$34:$B$134,0),19))</f>
        <v/>
      </c>
      <c r="T301" s="30" t="s">
        <v>98</v>
      </c>
    </row>
    <row r="302" spans="1:20" hidden="1" x14ac:dyDescent="0.2">
      <c r="A302" s="50" t="str">
        <f>IF(ISNA(INDEX($A$34:$T$134,MATCH($B302,$B$34:$B$134,0),1)),"",INDEX($A$34:$T$134,MATCH($B302,$B$34:$B$134,0),1))</f>
        <v/>
      </c>
      <c r="B302" s="69"/>
      <c r="C302" s="69"/>
      <c r="D302" s="69"/>
      <c r="E302" s="69"/>
      <c r="F302" s="69"/>
      <c r="G302" s="69"/>
      <c r="H302" s="69"/>
      <c r="I302" s="69"/>
      <c r="J302" s="34" t="str">
        <f>IF(ISNA(INDEX($A$34:$T$134,MATCH($B302,$B$34:$B$134,0),10)),"",INDEX($A$34:$T$134,MATCH($B302,$B$34:$B$134,0),10))</f>
        <v/>
      </c>
      <c r="K302" s="34" t="str">
        <f>IF(ISNA(INDEX($A$34:$T$134,MATCH($B302,$B$34:$B$134,0),11)),"",INDEX($A$34:$T$134,MATCH($B302,$B$34:$B$134,0),11))</f>
        <v/>
      </c>
      <c r="L302" s="34" t="str">
        <f>IF(ISNA(INDEX($A$34:$T$134,MATCH($B302,$B$34:$B$134,0),12)),"",INDEX($A$34:$T$134,MATCH($B302,$B$34:$B$134,0),12))</f>
        <v/>
      </c>
      <c r="M302" s="34" t="str">
        <f>IF(ISNA(INDEX($A$34:$T$134,MATCH($B302,$B$34:$B$134,0),13)),"",INDEX($A$34:$T$134,MATCH($B302,$B$34:$B$134,0),13))</f>
        <v/>
      </c>
      <c r="N302" s="34" t="str">
        <f>IF(ISNA(INDEX($A$34:$T$134,MATCH($B302,$B$34:$B$134,0),14)),"",INDEX($A$34:$T$134,MATCH($B302,$B$34:$B$134,0),14))</f>
        <v/>
      </c>
      <c r="O302" s="34" t="str">
        <f>IF(ISNA(INDEX($A$34:$T$134,MATCH($B302,$B$34:$B$134,0),15)),"",INDEX($A$34:$T$134,MATCH($B302,$B$34:$B$134,0),15))</f>
        <v/>
      </c>
      <c r="P302" s="34" t="str">
        <f>IF(ISNA(INDEX($A$34:$T$134,MATCH($B302,$B$34:$B$134,0),16)),"",INDEX($A$34:$T$134,MATCH($B302,$B$34:$B$134,0),16))</f>
        <v/>
      </c>
      <c r="Q302" s="51" t="str">
        <f>IF(ISNA(INDEX($A$34:$T$134,MATCH($B302,$B$34:$B$134,0),17)),"",INDEX($A$34:$T$134,MATCH($B302,$B$34:$B$134,0),17))</f>
        <v/>
      </c>
      <c r="R302" s="51" t="str">
        <f>IF(ISNA(INDEX($A$34:$T$134,MATCH($B302,$B$34:$B$134,0),18)),"",INDEX($A$34:$T$134,MATCH($B302,$B$34:$B$134,0),18))</f>
        <v/>
      </c>
      <c r="S302" s="51" t="str">
        <f>IF(ISNA(INDEX($A$34:$T$134,MATCH($B302,$B$34:$B$134,0),19)),"",INDEX($A$34:$T$134,MATCH($B302,$B$34:$B$134,0),19))</f>
        <v/>
      </c>
      <c r="T302" s="30" t="s">
        <v>98</v>
      </c>
    </row>
    <row r="303" spans="1:20" ht="16.5" hidden="1" customHeight="1" x14ac:dyDescent="0.2">
      <c r="A303" s="50" t="str">
        <f>IF(ISNA(INDEX($A$34:$T$134,MATCH($B303,$B$34:$B$134,0),1)),"",INDEX($A$34:$T$134,MATCH($B303,$B$34:$B$134,0),1))</f>
        <v/>
      </c>
      <c r="B303" s="69"/>
      <c r="C303" s="69"/>
      <c r="D303" s="69"/>
      <c r="E303" s="69"/>
      <c r="F303" s="69"/>
      <c r="G303" s="69"/>
      <c r="H303" s="69"/>
      <c r="I303" s="69"/>
      <c r="J303" s="34" t="str">
        <f>IF(ISNA(INDEX($A$34:$T$134,MATCH($B303,$B$34:$B$134,0),10)),"",INDEX($A$34:$T$134,MATCH($B303,$B$34:$B$134,0),10))</f>
        <v/>
      </c>
      <c r="K303" s="34" t="str">
        <f>IF(ISNA(INDEX($A$34:$T$134,MATCH($B303,$B$34:$B$134,0),11)),"",INDEX($A$34:$T$134,MATCH($B303,$B$34:$B$134,0),11))</f>
        <v/>
      </c>
      <c r="L303" s="34" t="str">
        <f>IF(ISNA(INDEX($A$34:$T$134,MATCH($B303,$B$34:$B$134,0),12)),"",INDEX($A$34:$T$134,MATCH($B303,$B$34:$B$134,0),12))</f>
        <v/>
      </c>
      <c r="M303" s="34" t="str">
        <f>IF(ISNA(INDEX($A$34:$T$134,MATCH($B303,$B$34:$B$134,0),13)),"",INDEX($A$34:$T$134,MATCH($B303,$B$34:$B$134,0),13))</f>
        <v/>
      </c>
      <c r="N303" s="34" t="str">
        <f>IF(ISNA(INDEX($A$34:$T$134,MATCH($B303,$B$34:$B$134,0),14)),"",INDEX($A$34:$T$134,MATCH($B303,$B$34:$B$134,0),14))</f>
        <v/>
      </c>
      <c r="O303" s="34" t="str">
        <f>IF(ISNA(INDEX($A$34:$T$134,MATCH($B303,$B$34:$B$134,0),15)),"",INDEX($A$34:$T$134,MATCH($B303,$B$34:$B$134,0),15))</f>
        <v/>
      </c>
      <c r="P303" s="34" t="str">
        <f>IF(ISNA(INDEX($A$34:$T$134,MATCH($B303,$B$34:$B$134,0),16)),"",INDEX($A$34:$T$134,MATCH($B303,$B$34:$B$134,0),16))</f>
        <v/>
      </c>
      <c r="Q303" s="51" t="str">
        <f>IF(ISNA(INDEX($A$34:$T$134,MATCH($B303,$B$34:$B$134,0),17)),"",INDEX($A$34:$T$134,MATCH($B303,$B$34:$B$134,0),17))</f>
        <v/>
      </c>
      <c r="R303" s="51" t="str">
        <f>IF(ISNA(INDEX($A$34:$T$134,MATCH($B303,$B$34:$B$134,0),18)),"",INDEX($A$34:$T$134,MATCH($B303,$B$34:$B$134,0),18))</f>
        <v/>
      </c>
      <c r="S303" s="51" t="str">
        <f>IF(ISNA(INDEX($A$34:$T$134,MATCH($B303,$B$34:$B$134,0),19)),"",INDEX($A$34:$T$134,MATCH($B303,$B$34:$B$134,0),19))</f>
        <v/>
      </c>
      <c r="T303" s="30" t="s">
        <v>98</v>
      </c>
    </row>
    <row r="304" spans="1:20" ht="12.75" hidden="1" customHeight="1" x14ac:dyDescent="0.2">
      <c r="A304" s="50" t="str">
        <f>IF(ISNA(INDEX($A$34:$T$134,MATCH($B304,$B$34:$B$134,0),1)),"",INDEX($A$34:$T$134,MATCH($B304,$B$34:$B$134,0),1))</f>
        <v/>
      </c>
      <c r="B304" s="69"/>
      <c r="C304" s="69"/>
      <c r="D304" s="69"/>
      <c r="E304" s="69"/>
      <c r="F304" s="69"/>
      <c r="G304" s="69"/>
      <c r="H304" s="69"/>
      <c r="I304" s="69"/>
      <c r="J304" s="34" t="str">
        <f>IF(ISNA(INDEX($A$34:$T$134,MATCH($B304,$B$34:$B$134,0),10)),"",INDEX($A$34:$T$134,MATCH($B304,$B$34:$B$134,0),10))</f>
        <v/>
      </c>
      <c r="K304" s="34" t="str">
        <f>IF(ISNA(INDEX($A$34:$T$134,MATCH($B304,$B$34:$B$134,0),11)),"",INDEX($A$34:$T$134,MATCH($B304,$B$34:$B$134,0),11))</f>
        <v/>
      </c>
      <c r="L304" s="34" t="str">
        <f>IF(ISNA(INDEX($A$34:$T$134,MATCH($B304,$B$34:$B$134,0),12)),"",INDEX($A$34:$T$134,MATCH($B304,$B$34:$B$134,0),12))</f>
        <v/>
      </c>
      <c r="M304" s="34" t="str">
        <f>IF(ISNA(INDEX($A$34:$T$134,MATCH($B304,$B$34:$B$134,0),13)),"",INDEX($A$34:$T$134,MATCH($B304,$B$34:$B$134,0),13))</f>
        <v/>
      </c>
      <c r="N304" s="34" t="str">
        <f>IF(ISNA(INDEX($A$34:$T$134,MATCH($B304,$B$34:$B$134,0),14)),"",INDEX($A$34:$T$134,MATCH($B304,$B$34:$B$134,0),14))</f>
        <v/>
      </c>
      <c r="O304" s="34" t="str">
        <f>IF(ISNA(INDEX($A$34:$T$134,MATCH($B304,$B$34:$B$134,0),15)),"",INDEX($A$34:$T$134,MATCH($B304,$B$34:$B$134,0),15))</f>
        <v/>
      </c>
      <c r="P304" s="34" t="str">
        <f>IF(ISNA(INDEX($A$34:$T$134,MATCH($B304,$B$34:$B$134,0),16)),"",INDEX($A$34:$T$134,MATCH($B304,$B$34:$B$134,0),16))</f>
        <v/>
      </c>
      <c r="Q304" s="51" t="str">
        <f>IF(ISNA(INDEX($A$34:$T$134,MATCH($B304,$B$34:$B$134,0),17)),"",INDEX($A$34:$T$134,MATCH($B304,$B$34:$B$134,0),17))</f>
        <v/>
      </c>
      <c r="R304" s="51" t="str">
        <f>IF(ISNA(INDEX($A$34:$T$134,MATCH($B304,$B$34:$B$134,0),18)),"",INDEX($A$34:$T$134,MATCH($B304,$B$34:$B$134,0),18))</f>
        <v/>
      </c>
      <c r="S304" s="51" t="str">
        <f>IF(ISNA(INDEX($A$34:$T$134,MATCH($B304,$B$34:$B$134,0),19)),"",INDEX($A$34:$T$134,MATCH($B304,$B$34:$B$134,0),19))</f>
        <v/>
      </c>
      <c r="T304" s="30" t="s">
        <v>98</v>
      </c>
    </row>
    <row r="305" spans="1:34" x14ac:dyDescent="0.2">
      <c r="A305" s="29" t="s">
        <v>25</v>
      </c>
      <c r="B305" s="79"/>
      <c r="C305" s="79"/>
      <c r="D305" s="79"/>
      <c r="E305" s="79"/>
      <c r="F305" s="79"/>
      <c r="G305" s="79"/>
      <c r="H305" s="79"/>
      <c r="I305" s="79"/>
      <c r="J305" s="38">
        <f t="shared" ref="J305:P305" si="117">SUM(J301:J304)</f>
        <v>0</v>
      </c>
      <c r="K305" s="38">
        <f t="shared" si="117"/>
        <v>0</v>
      </c>
      <c r="L305" s="38">
        <f t="shared" si="117"/>
        <v>0</v>
      </c>
      <c r="M305" s="38">
        <f t="shared" si="117"/>
        <v>0</v>
      </c>
      <c r="N305" s="38">
        <f t="shared" si="117"/>
        <v>0</v>
      </c>
      <c r="O305" s="38">
        <f t="shared" si="117"/>
        <v>0</v>
      </c>
      <c r="P305" s="38">
        <f t="shared" si="117"/>
        <v>0</v>
      </c>
      <c r="Q305" s="29">
        <f>COUNTIF(Q301:Q304,"E")</f>
        <v>0</v>
      </c>
      <c r="R305" s="29">
        <f>COUNTIF(R301:R304,"C")</f>
        <v>0</v>
      </c>
      <c r="S305" s="29">
        <f>COUNTIF(S301:S304,"VP")</f>
        <v>0</v>
      </c>
      <c r="T305" s="52"/>
    </row>
    <row r="306" spans="1:34" x14ac:dyDescent="0.2">
      <c r="A306" s="76" t="s">
        <v>77</v>
      </c>
      <c r="B306" s="77"/>
      <c r="C306" s="77"/>
      <c r="D306" s="77"/>
      <c r="E306" s="77"/>
      <c r="F306" s="77"/>
      <c r="G306" s="77"/>
      <c r="H306" s="77"/>
      <c r="I306" s="78"/>
      <c r="J306" s="38">
        <f t="shared" ref="J306:S306" si="118">SUM(J299,J305)</f>
        <v>24</v>
      </c>
      <c r="K306" s="38">
        <f t="shared" si="118"/>
        <v>8</v>
      </c>
      <c r="L306" s="38">
        <f t="shared" si="118"/>
        <v>4</v>
      </c>
      <c r="M306" s="38">
        <f t="shared" si="118"/>
        <v>0</v>
      </c>
      <c r="N306" s="38">
        <f t="shared" si="118"/>
        <v>12</v>
      </c>
      <c r="O306" s="38">
        <f t="shared" si="118"/>
        <v>32</v>
      </c>
      <c r="P306" s="38">
        <f t="shared" si="118"/>
        <v>44</v>
      </c>
      <c r="Q306" s="38">
        <f t="shared" si="118"/>
        <v>4</v>
      </c>
      <c r="R306" s="38">
        <f t="shared" si="118"/>
        <v>0</v>
      </c>
      <c r="S306" s="38">
        <f t="shared" si="118"/>
        <v>0</v>
      </c>
      <c r="T306" s="57">
        <f>K308/H316</f>
        <v>0.20437956204379562</v>
      </c>
    </row>
    <row r="307" spans="1:34" x14ac:dyDescent="0.2">
      <c r="A307" s="187" t="s">
        <v>48</v>
      </c>
      <c r="B307" s="188"/>
      <c r="C307" s="188"/>
      <c r="D307" s="188"/>
      <c r="E307" s="188"/>
      <c r="F307" s="188"/>
      <c r="G307" s="188"/>
      <c r="H307" s="188"/>
      <c r="I307" s="188"/>
      <c r="J307" s="189"/>
      <c r="K307" s="38">
        <f t="shared" ref="K307:P307" si="119">K299*14+K305*12</f>
        <v>112</v>
      </c>
      <c r="L307" s="38">
        <f t="shared" si="119"/>
        <v>56</v>
      </c>
      <c r="M307" s="38">
        <f t="shared" si="119"/>
        <v>0</v>
      </c>
      <c r="N307" s="38">
        <f t="shared" si="119"/>
        <v>168</v>
      </c>
      <c r="O307" s="38">
        <f t="shared" si="119"/>
        <v>448</v>
      </c>
      <c r="P307" s="38">
        <f t="shared" si="119"/>
        <v>616</v>
      </c>
      <c r="Q307" s="181"/>
      <c r="R307" s="182"/>
      <c r="S307" s="182"/>
      <c r="T307" s="183"/>
    </row>
    <row r="308" spans="1:34" ht="12.75" customHeight="1" x14ac:dyDescent="0.2">
      <c r="A308" s="190"/>
      <c r="B308" s="191"/>
      <c r="C308" s="191"/>
      <c r="D308" s="191"/>
      <c r="E308" s="191"/>
      <c r="F308" s="191"/>
      <c r="G308" s="191"/>
      <c r="H308" s="191"/>
      <c r="I308" s="191"/>
      <c r="J308" s="192"/>
      <c r="K308" s="73">
        <f>SUM(K307:M307)</f>
        <v>168</v>
      </c>
      <c r="L308" s="74"/>
      <c r="M308" s="75"/>
      <c r="N308" s="70">
        <f>SUM(N307:O307)</f>
        <v>616</v>
      </c>
      <c r="O308" s="71"/>
      <c r="P308" s="72"/>
      <c r="Q308" s="184"/>
      <c r="R308" s="185"/>
      <c r="S308" s="185"/>
      <c r="T308" s="186"/>
    </row>
    <row r="309" spans="1:34" x14ac:dyDescent="0.2">
      <c r="A309" s="43"/>
      <c r="B309" s="43"/>
      <c r="C309" s="43"/>
      <c r="D309" s="43"/>
      <c r="E309" s="43"/>
      <c r="F309" s="43"/>
      <c r="G309" s="43"/>
      <c r="H309" s="43"/>
      <c r="I309" s="43"/>
      <c r="J309" s="43"/>
      <c r="K309" s="43"/>
      <c r="L309" s="43"/>
      <c r="M309" s="43"/>
      <c r="N309" s="43"/>
      <c r="O309" s="43"/>
      <c r="P309" s="43"/>
      <c r="Q309" s="43"/>
      <c r="R309" s="43"/>
      <c r="S309" s="43"/>
      <c r="T309" s="43"/>
      <c r="U309" s="18" t="s">
        <v>102</v>
      </c>
    </row>
    <row r="310" spans="1:34" x14ac:dyDescent="0.2">
      <c r="A310" s="43"/>
      <c r="B310" s="2"/>
      <c r="C310" s="2"/>
      <c r="D310" s="2"/>
      <c r="E310" s="2"/>
      <c r="F310" s="2"/>
      <c r="G310" s="2"/>
      <c r="H310" s="43"/>
      <c r="I310" s="43"/>
      <c r="J310" s="43"/>
      <c r="K310" s="43"/>
      <c r="L310" s="43"/>
      <c r="M310" s="2"/>
      <c r="N310" s="2"/>
      <c r="O310" s="2"/>
      <c r="P310" s="2"/>
      <c r="Q310" s="2"/>
      <c r="R310" s="2"/>
      <c r="S310" s="2"/>
      <c r="T310" s="43"/>
    </row>
    <row r="311" spans="1:34" x14ac:dyDescent="0.2">
      <c r="A311" s="148" t="s">
        <v>58</v>
      </c>
      <c r="B311" s="148"/>
      <c r="C311" s="43"/>
      <c r="D311" s="43"/>
      <c r="E311" s="43"/>
      <c r="F311" s="43"/>
      <c r="G311" s="43"/>
      <c r="H311" s="43"/>
      <c r="I311" s="43"/>
      <c r="J311" s="43"/>
      <c r="K311" s="43"/>
      <c r="L311" s="43"/>
      <c r="M311" s="43"/>
      <c r="N311" s="43"/>
      <c r="O311" s="43"/>
      <c r="P311" s="43"/>
      <c r="Q311" s="43"/>
      <c r="R311" s="43"/>
      <c r="S311" s="43"/>
      <c r="T311" s="43"/>
    </row>
    <row r="312" spans="1:34" x14ac:dyDescent="0.2">
      <c r="A312" s="194" t="s">
        <v>27</v>
      </c>
      <c r="B312" s="196" t="s">
        <v>50</v>
      </c>
      <c r="C312" s="197"/>
      <c r="D312" s="197"/>
      <c r="E312" s="197"/>
      <c r="F312" s="197"/>
      <c r="G312" s="198"/>
      <c r="H312" s="196" t="s">
        <v>53</v>
      </c>
      <c r="I312" s="198"/>
      <c r="J312" s="202" t="s">
        <v>54</v>
      </c>
      <c r="K312" s="203"/>
      <c r="L312" s="203"/>
      <c r="M312" s="203"/>
      <c r="N312" s="203"/>
      <c r="O312" s="204"/>
      <c r="P312" s="196" t="s">
        <v>47</v>
      </c>
      <c r="Q312" s="198"/>
      <c r="R312" s="202" t="s">
        <v>55</v>
      </c>
      <c r="S312" s="203"/>
      <c r="T312" s="204"/>
      <c r="U312" s="85" t="str">
        <f>IF(N315=P102,"Corect","Nu corespunde cu tabelul de opționale")</f>
        <v>Corect</v>
      </c>
      <c r="V312" s="86"/>
      <c r="W312" s="86"/>
      <c r="X312" s="86"/>
    </row>
    <row r="313" spans="1:34" x14ac:dyDescent="0.2">
      <c r="A313" s="195"/>
      <c r="B313" s="199"/>
      <c r="C313" s="200"/>
      <c r="D313" s="200"/>
      <c r="E313" s="200"/>
      <c r="F313" s="200"/>
      <c r="G313" s="201"/>
      <c r="H313" s="199"/>
      <c r="I313" s="201"/>
      <c r="J313" s="202" t="s">
        <v>34</v>
      </c>
      <c r="K313" s="204"/>
      <c r="L313" s="202" t="s">
        <v>7</v>
      </c>
      <c r="M313" s="204"/>
      <c r="N313" s="202" t="s">
        <v>31</v>
      </c>
      <c r="O313" s="204"/>
      <c r="P313" s="199"/>
      <c r="Q313" s="201"/>
      <c r="R313" s="15" t="s">
        <v>56</v>
      </c>
      <c r="S313" s="202" t="s">
        <v>57</v>
      </c>
      <c r="T313" s="204"/>
    </row>
    <row r="314" spans="1:34" x14ac:dyDescent="0.2">
      <c r="A314" s="15">
        <v>1</v>
      </c>
      <c r="B314" s="202" t="s">
        <v>51</v>
      </c>
      <c r="C314" s="203"/>
      <c r="D314" s="203"/>
      <c r="E314" s="203"/>
      <c r="F314" s="203"/>
      <c r="G314" s="204"/>
      <c r="H314" s="208">
        <f>J314</f>
        <v>696</v>
      </c>
      <c r="I314" s="208"/>
      <c r="J314" s="209">
        <f>SUM((N42+N53+N64)*14+(N75*12)-J315)</f>
        <v>696</v>
      </c>
      <c r="K314" s="210"/>
      <c r="L314" s="209">
        <f>SUM((O42+O53+O64)*14+(O75*12)-L315)</f>
        <v>1932</v>
      </c>
      <c r="M314" s="210"/>
      <c r="N314" s="211">
        <f>SUM(J314:M314)</f>
        <v>2628</v>
      </c>
      <c r="O314" s="212"/>
      <c r="P314" s="213">
        <f>H314/H316</f>
        <v>0.84671532846715325</v>
      </c>
      <c r="Q314" s="214"/>
      <c r="R314" s="20">
        <f>J42+J53-R315</f>
        <v>48</v>
      </c>
      <c r="S314" s="215">
        <f>J64+J75-S315</f>
        <v>54</v>
      </c>
      <c r="T314" s="216"/>
    </row>
    <row r="315" spans="1:34" x14ac:dyDescent="0.2">
      <c r="A315" s="15">
        <v>2</v>
      </c>
      <c r="B315" s="202" t="s">
        <v>52</v>
      </c>
      <c r="C315" s="203"/>
      <c r="D315" s="203"/>
      <c r="E315" s="203"/>
      <c r="F315" s="203"/>
      <c r="G315" s="204"/>
      <c r="H315" s="208">
        <f>J315</f>
        <v>126</v>
      </c>
      <c r="I315" s="208"/>
      <c r="J315" s="217">
        <f>N102</f>
        <v>126</v>
      </c>
      <c r="K315" s="166"/>
      <c r="L315" s="217">
        <f>O102</f>
        <v>336</v>
      </c>
      <c r="M315" s="166"/>
      <c r="N315" s="218">
        <f>SUM(J315:M315)</f>
        <v>462</v>
      </c>
      <c r="O315" s="212"/>
      <c r="P315" s="213">
        <f>H315/H316</f>
        <v>0.15328467153284672</v>
      </c>
      <c r="Q315" s="214"/>
      <c r="R315" s="54">
        <v>12</v>
      </c>
      <c r="S315" s="219">
        <v>6</v>
      </c>
      <c r="T315" s="220"/>
    </row>
    <row r="316" spans="1:34" ht="12.75" customHeight="1" x14ac:dyDescent="0.2">
      <c r="A316" s="202" t="s">
        <v>25</v>
      </c>
      <c r="B316" s="203"/>
      <c r="C316" s="203"/>
      <c r="D316" s="203"/>
      <c r="E316" s="203"/>
      <c r="F316" s="203"/>
      <c r="G316" s="204"/>
      <c r="H316" s="79">
        <f>SUM(H314:I315)</f>
        <v>822</v>
      </c>
      <c r="I316" s="79"/>
      <c r="J316" s="79">
        <f>SUM(J314:K315)</f>
        <v>822</v>
      </c>
      <c r="K316" s="79"/>
      <c r="L316" s="58">
        <f>SUM(L314:M315)</f>
        <v>2268</v>
      </c>
      <c r="M316" s="60"/>
      <c r="N316" s="58">
        <f>SUM(N314:O315)</f>
        <v>3090</v>
      </c>
      <c r="O316" s="60"/>
      <c r="P316" s="206">
        <f>SUM(P314:Q315)</f>
        <v>1</v>
      </c>
      <c r="Q316" s="207"/>
      <c r="R316" s="15">
        <f>SUM(R314:R315)</f>
        <v>60</v>
      </c>
      <c r="S316" s="202">
        <f>SUM(S314:T315)</f>
        <v>60</v>
      </c>
      <c r="T316" s="204"/>
    </row>
    <row r="317" spans="1:34" x14ac:dyDescent="0.2">
      <c r="A317" s="43"/>
      <c r="B317" s="43"/>
      <c r="C317" s="43"/>
      <c r="D317" s="43"/>
      <c r="E317" s="43"/>
      <c r="F317" s="43"/>
      <c r="G317" s="43"/>
      <c r="H317" s="43"/>
      <c r="I317" s="43"/>
      <c r="J317" s="43"/>
      <c r="K317" s="43"/>
      <c r="L317" s="43"/>
      <c r="M317" s="43"/>
      <c r="N317" s="43"/>
      <c r="O317" s="43"/>
      <c r="P317" s="43"/>
      <c r="Q317" s="43"/>
      <c r="R317" s="43"/>
      <c r="S317" s="43"/>
      <c r="T317" s="43"/>
    </row>
    <row r="318" spans="1:34" ht="12.75" customHeight="1" x14ac:dyDescent="0.2">
      <c r="A318" s="43"/>
      <c r="B318" s="43"/>
      <c r="C318" s="43"/>
      <c r="D318" s="43"/>
      <c r="E318" s="43"/>
      <c r="F318" s="43"/>
      <c r="G318" s="43"/>
      <c r="H318" s="43"/>
      <c r="I318" s="43"/>
      <c r="J318" s="43"/>
      <c r="K318" s="43"/>
      <c r="L318" s="43"/>
      <c r="M318" s="43"/>
      <c r="N318" s="43"/>
      <c r="O318" s="43"/>
      <c r="P318" s="43"/>
      <c r="Q318" s="43"/>
      <c r="R318" s="43"/>
      <c r="S318" s="43"/>
      <c r="T318" s="43"/>
      <c r="U318" s="221" t="s">
        <v>103</v>
      </c>
      <c r="V318" s="136"/>
      <c r="W318" s="136"/>
      <c r="X318" s="136"/>
      <c r="Y318" s="136"/>
      <c r="Z318" s="136"/>
      <c r="AA318" s="136"/>
      <c r="AB318" s="136"/>
      <c r="AC318" s="136"/>
      <c r="AD318" s="136"/>
      <c r="AE318" s="136"/>
      <c r="AF318" s="136"/>
      <c r="AG318" s="136"/>
      <c r="AH318" s="136"/>
    </row>
    <row r="319" spans="1:34" x14ac:dyDescent="0.2">
      <c r="A319" s="43"/>
      <c r="B319" s="43"/>
      <c r="C319" s="43"/>
      <c r="D319" s="43"/>
      <c r="E319" s="43"/>
      <c r="F319" s="43"/>
      <c r="G319" s="43"/>
      <c r="H319" s="43"/>
      <c r="I319" s="43"/>
      <c r="J319" s="43"/>
      <c r="K319" s="43"/>
      <c r="L319" s="43"/>
      <c r="M319" s="43"/>
      <c r="N319" s="43"/>
      <c r="O319" s="43"/>
      <c r="P319" s="43"/>
      <c r="Q319" s="43"/>
      <c r="R319" s="43"/>
      <c r="S319" s="43"/>
      <c r="T319" s="43"/>
    </row>
    <row r="320" spans="1:34" x14ac:dyDescent="0.2">
      <c r="A320" s="43"/>
      <c r="B320" s="43"/>
      <c r="C320" s="43"/>
      <c r="D320" s="43"/>
      <c r="E320" s="43"/>
      <c r="F320" s="43"/>
      <c r="G320" s="43"/>
      <c r="H320" s="43"/>
      <c r="I320" s="43"/>
      <c r="J320" s="43"/>
      <c r="K320" s="43"/>
      <c r="L320" s="43"/>
      <c r="M320" s="43"/>
      <c r="N320" s="43"/>
      <c r="O320" s="43"/>
      <c r="P320" s="43"/>
      <c r="Q320" s="43"/>
      <c r="R320" s="43"/>
      <c r="S320" s="43"/>
      <c r="T320" s="43"/>
    </row>
    <row r="321" spans="1:20" ht="12.75" customHeight="1" x14ac:dyDescent="0.2">
      <c r="A321" s="128" t="s">
        <v>78</v>
      </c>
      <c r="B321" s="129"/>
      <c r="C321" s="129"/>
      <c r="D321" s="129"/>
      <c r="E321" s="129"/>
      <c r="F321" s="129"/>
      <c r="G321" s="129"/>
      <c r="H321" s="129"/>
      <c r="I321" s="129"/>
      <c r="J321" s="129"/>
      <c r="K321" s="129"/>
      <c r="L321" s="129"/>
      <c r="M321" s="129"/>
      <c r="N321" s="129"/>
      <c r="O321" s="129"/>
      <c r="P321" s="129"/>
      <c r="Q321" s="129"/>
      <c r="R321" s="129"/>
      <c r="S321" s="129"/>
      <c r="T321" s="130"/>
    </row>
    <row r="322" spans="1:20" ht="41.25" customHeight="1" x14ac:dyDescent="0.2">
      <c r="A322" s="176" t="s">
        <v>27</v>
      </c>
      <c r="B322" s="176" t="s">
        <v>26</v>
      </c>
      <c r="C322" s="176"/>
      <c r="D322" s="176"/>
      <c r="E322" s="176"/>
      <c r="F322" s="176"/>
      <c r="G322" s="176"/>
      <c r="H322" s="176"/>
      <c r="I322" s="176"/>
      <c r="J322" s="176" t="s">
        <v>40</v>
      </c>
      <c r="K322" s="176" t="s">
        <v>24</v>
      </c>
      <c r="L322" s="176"/>
      <c r="M322" s="176"/>
      <c r="N322" s="176" t="s">
        <v>41</v>
      </c>
      <c r="O322" s="193"/>
      <c r="P322" s="193"/>
      <c r="Q322" s="176" t="s">
        <v>23</v>
      </c>
      <c r="R322" s="176"/>
      <c r="S322" s="176"/>
      <c r="T322" s="176" t="s">
        <v>22</v>
      </c>
    </row>
    <row r="323" spans="1:20" ht="36" customHeight="1" x14ac:dyDescent="0.2">
      <c r="A323" s="176"/>
      <c r="B323" s="176"/>
      <c r="C323" s="176"/>
      <c r="D323" s="176"/>
      <c r="E323" s="176"/>
      <c r="F323" s="176"/>
      <c r="G323" s="176"/>
      <c r="H323" s="176"/>
      <c r="I323" s="176"/>
      <c r="J323" s="176"/>
      <c r="K323" s="5" t="s">
        <v>28</v>
      </c>
      <c r="L323" s="5" t="s">
        <v>29</v>
      </c>
      <c r="M323" s="5" t="s">
        <v>30</v>
      </c>
      <c r="N323" s="5" t="s">
        <v>34</v>
      </c>
      <c r="O323" s="5" t="s">
        <v>7</v>
      </c>
      <c r="P323" s="5" t="s">
        <v>31</v>
      </c>
      <c r="Q323" s="5" t="s">
        <v>32</v>
      </c>
      <c r="R323" s="5" t="s">
        <v>28</v>
      </c>
      <c r="S323" s="5" t="s">
        <v>33</v>
      </c>
      <c r="T323" s="176"/>
    </row>
    <row r="324" spans="1:20" ht="12.75" customHeight="1" x14ac:dyDescent="0.2">
      <c r="A324" s="251" t="s">
        <v>79</v>
      </c>
      <c r="B324" s="252"/>
      <c r="C324" s="252"/>
      <c r="D324" s="252"/>
      <c r="E324" s="252"/>
      <c r="F324" s="252"/>
      <c r="G324" s="252"/>
      <c r="H324" s="252"/>
      <c r="I324" s="252"/>
      <c r="J324" s="252"/>
      <c r="K324" s="252"/>
      <c r="L324" s="252"/>
      <c r="M324" s="252"/>
      <c r="N324" s="252"/>
      <c r="O324" s="252"/>
      <c r="P324" s="252"/>
      <c r="Q324" s="252"/>
      <c r="R324" s="252"/>
      <c r="S324" s="252"/>
      <c r="T324" s="253"/>
    </row>
    <row r="325" spans="1:20" ht="63.75" customHeight="1" x14ac:dyDescent="0.2">
      <c r="A325" s="31" t="s">
        <v>73</v>
      </c>
      <c r="B325" s="222" t="s">
        <v>105</v>
      </c>
      <c r="C325" s="222"/>
      <c r="D325" s="222"/>
      <c r="E325" s="222"/>
      <c r="F325" s="222"/>
      <c r="G325" s="222"/>
      <c r="H325" s="222"/>
      <c r="I325" s="222"/>
      <c r="J325" s="17">
        <v>5</v>
      </c>
      <c r="K325" s="17">
        <v>2</v>
      </c>
      <c r="L325" s="17">
        <v>1</v>
      </c>
      <c r="M325" s="17">
        <v>0</v>
      </c>
      <c r="N325" s="19">
        <f>K325+L325+M325</f>
        <v>3</v>
      </c>
      <c r="O325" s="19">
        <f>P325-N325</f>
        <v>6</v>
      </c>
      <c r="P325" s="19">
        <f>ROUND(PRODUCT(J325,25)/14,0)</f>
        <v>9</v>
      </c>
      <c r="Q325" s="17" t="s">
        <v>32</v>
      </c>
      <c r="R325" s="17"/>
      <c r="S325" s="17"/>
      <c r="T325" s="17" t="s">
        <v>37</v>
      </c>
    </row>
    <row r="326" spans="1:20" x14ac:dyDescent="0.2">
      <c r="A326" s="31" t="s">
        <v>74</v>
      </c>
      <c r="B326" s="222" t="s">
        <v>106</v>
      </c>
      <c r="C326" s="222"/>
      <c r="D326" s="222"/>
      <c r="E326" s="222"/>
      <c r="F326" s="222"/>
      <c r="G326" s="222"/>
      <c r="H326" s="222"/>
      <c r="I326" s="222"/>
      <c r="J326" s="17">
        <v>5</v>
      </c>
      <c r="K326" s="17">
        <v>2</v>
      </c>
      <c r="L326" s="17">
        <v>1</v>
      </c>
      <c r="M326" s="17">
        <v>0</v>
      </c>
      <c r="N326" s="19">
        <f>K326+L326+M326</f>
        <v>3</v>
      </c>
      <c r="O326" s="19">
        <f>P326-N326</f>
        <v>6</v>
      </c>
      <c r="P326" s="19">
        <f>ROUND(PRODUCT(J326,25)/14,0)</f>
        <v>9</v>
      </c>
      <c r="Q326" s="17" t="s">
        <v>32</v>
      </c>
      <c r="R326" s="17"/>
      <c r="S326" s="17"/>
      <c r="T326" s="17" t="s">
        <v>37</v>
      </c>
    </row>
    <row r="327" spans="1:20" ht="12.75" customHeight="1" x14ac:dyDescent="0.2">
      <c r="A327" s="223" t="s">
        <v>80</v>
      </c>
      <c r="B327" s="224"/>
      <c r="C327" s="224"/>
      <c r="D327" s="224"/>
      <c r="E327" s="224"/>
      <c r="F327" s="224"/>
      <c r="G327" s="224"/>
      <c r="H327" s="224"/>
      <c r="I327" s="224"/>
      <c r="J327" s="224"/>
      <c r="K327" s="224"/>
      <c r="L327" s="224"/>
      <c r="M327" s="224"/>
      <c r="N327" s="224"/>
      <c r="O327" s="224"/>
      <c r="P327" s="224"/>
      <c r="Q327" s="224"/>
      <c r="R327" s="224"/>
      <c r="S327" s="224"/>
      <c r="T327" s="225"/>
    </row>
    <row r="328" spans="1:20" ht="55.5" customHeight="1" x14ac:dyDescent="0.2">
      <c r="A328" s="31" t="s">
        <v>75</v>
      </c>
      <c r="B328" s="226" t="s">
        <v>107</v>
      </c>
      <c r="C328" s="227"/>
      <c r="D328" s="227"/>
      <c r="E328" s="227"/>
      <c r="F328" s="227"/>
      <c r="G328" s="227"/>
      <c r="H328" s="227"/>
      <c r="I328" s="228"/>
      <c r="J328" s="17">
        <v>5</v>
      </c>
      <c r="K328" s="17">
        <v>2</v>
      </c>
      <c r="L328" s="17">
        <v>1</v>
      </c>
      <c r="M328" s="17">
        <v>0</v>
      </c>
      <c r="N328" s="19">
        <f>K328+L328+M328</f>
        <v>3</v>
      </c>
      <c r="O328" s="19">
        <f>P328-N328</f>
        <v>6</v>
      </c>
      <c r="P328" s="19">
        <f>ROUND(PRODUCT(J328,25)/14,0)</f>
        <v>9</v>
      </c>
      <c r="Q328" s="17" t="s">
        <v>32</v>
      </c>
      <c r="R328" s="17"/>
      <c r="S328" s="17"/>
      <c r="T328" s="17" t="s">
        <v>84</v>
      </c>
    </row>
    <row r="329" spans="1:20" x14ac:dyDescent="0.2">
      <c r="A329" s="31" t="s">
        <v>76</v>
      </c>
      <c r="B329" s="226" t="s">
        <v>108</v>
      </c>
      <c r="C329" s="227"/>
      <c r="D329" s="227"/>
      <c r="E329" s="227"/>
      <c r="F329" s="227"/>
      <c r="G329" s="227"/>
      <c r="H329" s="227"/>
      <c r="I329" s="228"/>
      <c r="J329" s="17">
        <v>5</v>
      </c>
      <c r="K329" s="17">
        <v>1</v>
      </c>
      <c r="L329" s="17">
        <v>2</v>
      </c>
      <c r="M329" s="17">
        <v>0</v>
      </c>
      <c r="N329" s="19">
        <f>K329+L329+M329</f>
        <v>3</v>
      </c>
      <c r="O329" s="19">
        <f>P329-N329</f>
        <v>6</v>
      </c>
      <c r="P329" s="19">
        <f>ROUND(PRODUCT(J329,25)/14,0)</f>
        <v>9</v>
      </c>
      <c r="Q329" s="17" t="s">
        <v>32</v>
      </c>
      <c r="R329" s="17"/>
      <c r="S329" s="17"/>
      <c r="T329" s="17" t="s">
        <v>85</v>
      </c>
    </row>
    <row r="330" spans="1:20" ht="12.75" customHeight="1" x14ac:dyDescent="0.2">
      <c r="A330" s="223" t="s">
        <v>81</v>
      </c>
      <c r="B330" s="224"/>
      <c r="C330" s="224"/>
      <c r="D330" s="224"/>
      <c r="E330" s="224"/>
      <c r="F330" s="224"/>
      <c r="G330" s="224"/>
      <c r="H330" s="224"/>
      <c r="I330" s="224"/>
      <c r="J330" s="224"/>
      <c r="K330" s="224"/>
      <c r="L330" s="224"/>
      <c r="M330" s="224"/>
      <c r="N330" s="224"/>
      <c r="O330" s="224"/>
      <c r="P330" s="224"/>
      <c r="Q330" s="224"/>
      <c r="R330" s="224"/>
      <c r="S330" s="224"/>
      <c r="T330" s="225"/>
    </row>
    <row r="331" spans="1:20" ht="39.75" customHeight="1" x14ac:dyDescent="0.2">
      <c r="A331" s="31" t="s">
        <v>86</v>
      </c>
      <c r="B331" s="229" t="s">
        <v>109</v>
      </c>
      <c r="C331" s="230"/>
      <c r="D331" s="230"/>
      <c r="E331" s="230"/>
      <c r="F331" s="230"/>
      <c r="G331" s="230"/>
      <c r="H331" s="230"/>
      <c r="I331" s="231"/>
      <c r="J331" s="17">
        <v>5</v>
      </c>
      <c r="K331" s="17">
        <v>0</v>
      </c>
      <c r="L331" s="17">
        <v>0</v>
      </c>
      <c r="M331" s="17">
        <v>3</v>
      </c>
      <c r="N331" s="19">
        <f>K331+L331+M331</f>
        <v>3</v>
      </c>
      <c r="O331" s="19">
        <f>P331-N331</f>
        <v>6</v>
      </c>
      <c r="P331" s="19">
        <f>ROUND(PRODUCT(J331,25)/14,0)</f>
        <v>9</v>
      </c>
      <c r="Q331" s="17"/>
      <c r="R331" s="17" t="s">
        <v>28</v>
      </c>
      <c r="S331" s="17"/>
      <c r="T331" s="17" t="s">
        <v>84</v>
      </c>
    </row>
    <row r="332" spans="1:20" ht="12.75" customHeight="1" x14ac:dyDescent="0.2">
      <c r="A332" s="31" t="s">
        <v>87</v>
      </c>
      <c r="B332" s="226" t="s">
        <v>110</v>
      </c>
      <c r="C332" s="227"/>
      <c r="D332" s="227"/>
      <c r="E332" s="227"/>
      <c r="F332" s="227"/>
      <c r="G332" s="227"/>
      <c r="H332" s="227"/>
      <c r="I332" s="228"/>
      <c r="J332" s="17">
        <v>5</v>
      </c>
      <c r="K332" s="17">
        <v>1</v>
      </c>
      <c r="L332" s="17">
        <v>2</v>
      </c>
      <c r="M332" s="17">
        <v>0</v>
      </c>
      <c r="N332" s="19">
        <f>K332+L332+M332</f>
        <v>3</v>
      </c>
      <c r="O332" s="19">
        <f>P332-N332</f>
        <v>6</v>
      </c>
      <c r="P332" s="19">
        <f>ROUND(PRODUCT(J332,25)/14,0)</f>
        <v>9</v>
      </c>
      <c r="Q332" s="17" t="s">
        <v>32</v>
      </c>
      <c r="R332" s="17"/>
      <c r="S332" s="17"/>
      <c r="T332" s="17" t="s">
        <v>85</v>
      </c>
    </row>
    <row r="333" spans="1:20" ht="12.75" customHeight="1" x14ac:dyDescent="0.2">
      <c r="A333" s="125" t="s">
        <v>82</v>
      </c>
      <c r="B333" s="126"/>
      <c r="C333" s="126"/>
      <c r="D333" s="126"/>
      <c r="E333" s="126"/>
      <c r="F333" s="126"/>
      <c r="G333" s="126"/>
      <c r="H333" s="126"/>
      <c r="I333" s="126"/>
      <c r="J333" s="126"/>
      <c r="K333" s="126"/>
      <c r="L333" s="126"/>
      <c r="M333" s="126"/>
      <c r="N333" s="126"/>
      <c r="O333" s="126"/>
      <c r="P333" s="126"/>
      <c r="Q333" s="126"/>
      <c r="R333" s="126"/>
      <c r="S333" s="126"/>
      <c r="T333" s="127"/>
    </row>
    <row r="334" spans="1:20" x14ac:dyDescent="0.2">
      <c r="A334" s="31"/>
      <c r="B334" s="226" t="s">
        <v>111</v>
      </c>
      <c r="C334" s="227"/>
      <c r="D334" s="227"/>
      <c r="E334" s="227"/>
      <c r="F334" s="227"/>
      <c r="G334" s="227"/>
      <c r="H334" s="227"/>
      <c r="I334" s="228"/>
      <c r="J334" s="17">
        <v>5</v>
      </c>
      <c r="K334" s="17"/>
      <c r="L334" s="17"/>
      <c r="M334" s="17"/>
      <c r="N334" s="19"/>
      <c r="O334" s="19"/>
      <c r="P334" s="19"/>
      <c r="Q334" s="17"/>
      <c r="R334" s="17"/>
      <c r="S334" s="17"/>
      <c r="T334" s="20"/>
    </row>
    <row r="335" spans="1:20" x14ac:dyDescent="0.2">
      <c r="A335" s="232" t="s">
        <v>77</v>
      </c>
      <c r="B335" s="233"/>
      <c r="C335" s="233"/>
      <c r="D335" s="233"/>
      <c r="E335" s="233"/>
      <c r="F335" s="233"/>
      <c r="G335" s="233"/>
      <c r="H335" s="233"/>
      <c r="I335" s="234"/>
      <c r="J335" s="21">
        <f>SUM(J325:J326,J328:J329,J331:J332,J334)</f>
        <v>35</v>
      </c>
      <c r="K335" s="21">
        <f t="shared" ref="K335:P335" si="120">SUM(K325:K326,K328:K329,K331:K332,K334)</f>
        <v>8</v>
      </c>
      <c r="L335" s="21">
        <f t="shared" si="120"/>
        <v>7</v>
      </c>
      <c r="M335" s="21">
        <f t="shared" si="120"/>
        <v>3</v>
      </c>
      <c r="N335" s="21">
        <f t="shared" si="120"/>
        <v>18</v>
      </c>
      <c r="O335" s="21">
        <f t="shared" si="120"/>
        <v>36</v>
      </c>
      <c r="P335" s="21">
        <f t="shared" si="120"/>
        <v>54</v>
      </c>
      <c r="Q335" s="22">
        <f>COUNTIF(Q325:Q326,"E")+COUNTIF(Q328:Q329,"E")+COUNTIF(Q331:Q332,"E")+COUNTIF(Q334,"E")</f>
        <v>5</v>
      </c>
      <c r="R335" s="22">
        <f>COUNTIF(R325:R326,"C")+COUNTIF(R328:R329,"C")+COUNTIF(R331:R332,"C")+COUNTIF(R334,"C")</f>
        <v>1</v>
      </c>
      <c r="S335" s="22">
        <f>COUNTIF(S325:S326,"VP")+COUNTIF(S328:S329,"VP")+COUNTIF(S331:S332,"VP")+COUNTIF(S334,"VP")</f>
        <v>0</v>
      </c>
      <c r="T335" s="23"/>
    </row>
    <row r="336" spans="1:20" ht="12.75" customHeight="1" x14ac:dyDescent="0.2">
      <c r="A336" s="235" t="s">
        <v>48</v>
      </c>
      <c r="B336" s="236"/>
      <c r="C336" s="236"/>
      <c r="D336" s="236"/>
      <c r="E336" s="236"/>
      <c r="F336" s="236"/>
      <c r="G336" s="236"/>
      <c r="H336" s="236"/>
      <c r="I336" s="236"/>
      <c r="J336" s="237"/>
      <c r="K336" s="21">
        <f>SUM(K325:K326,K328:K329,K331:K332)*14</f>
        <v>112</v>
      </c>
      <c r="L336" s="21">
        <f t="shared" ref="L336:P336" si="121">SUM(L325:L326,L328:L329,L331:L332)*14</f>
        <v>98</v>
      </c>
      <c r="M336" s="21">
        <f t="shared" si="121"/>
        <v>42</v>
      </c>
      <c r="N336" s="21">
        <f t="shared" si="121"/>
        <v>252</v>
      </c>
      <c r="O336" s="21">
        <f t="shared" si="121"/>
        <v>504</v>
      </c>
      <c r="P336" s="21">
        <f t="shared" si="121"/>
        <v>756</v>
      </c>
      <c r="Q336" s="241"/>
      <c r="R336" s="242"/>
      <c r="S336" s="242"/>
      <c r="T336" s="243"/>
    </row>
    <row r="337" spans="1:20" ht="12.75" customHeight="1" x14ac:dyDescent="0.2">
      <c r="A337" s="238"/>
      <c r="B337" s="239"/>
      <c r="C337" s="239"/>
      <c r="D337" s="239"/>
      <c r="E337" s="239"/>
      <c r="F337" s="239"/>
      <c r="G337" s="239"/>
      <c r="H337" s="239"/>
      <c r="I337" s="239"/>
      <c r="J337" s="240"/>
      <c r="K337" s="247">
        <f>SUM(K336:M336)</f>
        <v>252</v>
      </c>
      <c r="L337" s="248"/>
      <c r="M337" s="249"/>
      <c r="N337" s="247">
        <f>SUM(N336:O336)</f>
        <v>756</v>
      </c>
      <c r="O337" s="248"/>
      <c r="P337" s="249"/>
      <c r="Q337" s="244"/>
      <c r="R337" s="245"/>
      <c r="S337" s="245"/>
      <c r="T337" s="246"/>
    </row>
    <row r="338" spans="1:20" ht="12.75" customHeight="1" x14ac:dyDescent="0.2">
      <c r="A338" s="43"/>
      <c r="B338" s="43"/>
      <c r="C338" s="43"/>
      <c r="D338" s="43"/>
      <c r="E338" s="43"/>
      <c r="F338" s="43"/>
      <c r="G338" s="43"/>
      <c r="H338" s="43"/>
      <c r="I338" s="43"/>
      <c r="J338" s="43"/>
      <c r="K338" s="43"/>
      <c r="L338" s="43"/>
      <c r="M338" s="43"/>
      <c r="N338" s="43"/>
      <c r="O338" s="43"/>
      <c r="P338" s="43"/>
      <c r="Q338" s="43"/>
      <c r="R338" s="43"/>
      <c r="S338" s="43"/>
      <c r="T338" s="43"/>
    </row>
    <row r="339" spans="1:20" x14ac:dyDescent="0.2">
      <c r="A339" s="250" t="s">
        <v>88</v>
      </c>
      <c r="B339" s="250"/>
      <c r="C339" s="250"/>
      <c r="D339" s="250"/>
      <c r="E339" s="250"/>
      <c r="F339" s="250"/>
      <c r="G339" s="250"/>
      <c r="H339" s="250"/>
      <c r="I339" s="250"/>
      <c r="J339" s="250"/>
      <c r="K339" s="250"/>
      <c r="L339" s="250"/>
      <c r="M339" s="250"/>
      <c r="N339" s="250"/>
      <c r="O339" s="250"/>
      <c r="P339" s="250"/>
      <c r="Q339" s="250"/>
      <c r="R339" s="250"/>
      <c r="S339" s="250"/>
      <c r="T339" s="250"/>
    </row>
    <row r="340" spans="1:20" x14ac:dyDescent="0.2">
      <c r="A340" s="250" t="s">
        <v>89</v>
      </c>
      <c r="B340" s="250"/>
      <c r="C340" s="250"/>
      <c r="D340" s="250"/>
      <c r="E340" s="250"/>
      <c r="F340" s="250"/>
      <c r="G340" s="250"/>
      <c r="H340" s="250"/>
      <c r="I340" s="250"/>
      <c r="J340" s="250"/>
      <c r="K340" s="250"/>
      <c r="L340" s="250"/>
      <c r="M340" s="250"/>
      <c r="N340" s="250"/>
      <c r="O340" s="250"/>
      <c r="P340" s="250"/>
      <c r="Q340" s="250"/>
      <c r="R340" s="250"/>
      <c r="S340" s="250"/>
      <c r="T340" s="250"/>
    </row>
    <row r="341" spans="1:20" ht="12.75" customHeight="1" x14ac:dyDescent="0.2">
      <c r="A341" s="250" t="s">
        <v>90</v>
      </c>
      <c r="B341" s="250"/>
      <c r="C341" s="250"/>
      <c r="D341" s="250"/>
      <c r="E341" s="250"/>
      <c r="F341" s="250"/>
      <c r="G341" s="250"/>
      <c r="H341" s="250"/>
      <c r="I341" s="250"/>
      <c r="J341" s="250"/>
      <c r="K341" s="250"/>
      <c r="L341" s="250"/>
      <c r="M341" s="250"/>
      <c r="N341" s="250"/>
      <c r="O341" s="250"/>
      <c r="P341" s="250"/>
      <c r="Q341" s="250"/>
      <c r="R341" s="250"/>
      <c r="S341" s="250"/>
      <c r="T341" s="250"/>
    </row>
    <row r="342" spans="1:20" x14ac:dyDescent="0.2">
      <c r="A342" s="43"/>
      <c r="B342" s="43"/>
      <c r="C342" s="43"/>
      <c r="D342" s="43"/>
      <c r="E342" s="43"/>
      <c r="F342" s="43"/>
      <c r="G342" s="43"/>
      <c r="H342" s="43"/>
      <c r="I342" s="43"/>
      <c r="J342" s="43"/>
      <c r="K342" s="43"/>
      <c r="L342" s="43"/>
      <c r="M342" s="43"/>
      <c r="N342" s="43"/>
      <c r="O342" s="43"/>
      <c r="P342" s="43"/>
      <c r="Q342" s="43"/>
      <c r="R342" s="43"/>
      <c r="S342" s="43"/>
      <c r="T342" s="43"/>
    </row>
    <row r="343" spans="1:20" x14ac:dyDescent="0.2">
      <c r="A343" s="43"/>
      <c r="B343" s="43"/>
      <c r="C343" s="43"/>
      <c r="D343" s="43"/>
      <c r="E343" s="43"/>
      <c r="F343" s="43"/>
      <c r="G343" s="43"/>
      <c r="H343" s="43"/>
      <c r="I343" s="43"/>
      <c r="J343" s="43"/>
      <c r="K343" s="43"/>
      <c r="L343" s="43"/>
      <c r="M343" s="43"/>
      <c r="N343" s="43"/>
      <c r="O343" s="43"/>
      <c r="P343" s="43"/>
      <c r="Q343" s="43"/>
      <c r="R343" s="43"/>
      <c r="S343" s="43"/>
      <c r="T343" s="43"/>
    </row>
    <row r="344" spans="1:20" x14ac:dyDescent="0.2">
      <c r="A344" s="43"/>
      <c r="B344" s="43"/>
      <c r="C344" s="43"/>
      <c r="D344" s="43"/>
      <c r="E344" s="43"/>
      <c r="F344" s="43"/>
      <c r="G344" s="43"/>
      <c r="H344" s="43"/>
      <c r="I344" s="43"/>
      <c r="J344" s="43"/>
      <c r="K344" s="43"/>
      <c r="L344" s="43"/>
      <c r="M344" s="43"/>
      <c r="N344" s="43"/>
      <c r="O344" s="43"/>
      <c r="P344" s="43"/>
      <c r="Q344" s="43"/>
      <c r="R344" s="43"/>
      <c r="S344" s="43"/>
      <c r="T344" s="43"/>
    </row>
    <row r="345" spans="1:20" x14ac:dyDescent="0.2">
      <c r="A345" s="43"/>
      <c r="B345" s="43"/>
      <c r="C345" s="43"/>
      <c r="D345" s="43"/>
      <c r="E345" s="43"/>
      <c r="F345" s="43"/>
      <c r="G345" s="43"/>
      <c r="H345" s="43"/>
      <c r="I345" s="43"/>
      <c r="J345" s="43"/>
      <c r="K345" s="43"/>
      <c r="L345" s="43"/>
      <c r="M345" s="43"/>
      <c r="N345" s="43"/>
      <c r="O345" s="43"/>
      <c r="P345" s="43"/>
      <c r="Q345" s="43"/>
      <c r="R345" s="43"/>
      <c r="S345" s="43"/>
      <c r="T345" s="43"/>
    </row>
    <row r="346" spans="1:20" x14ac:dyDescent="0.2">
      <c r="A346" s="43"/>
      <c r="B346" s="43"/>
      <c r="C346" s="43"/>
      <c r="D346" s="43"/>
      <c r="E346" s="43"/>
      <c r="F346" s="43"/>
      <c r="G346" s="43"/>
      <c r="H346" s="43"/>
      <c r="I346" s="43"/>
      <c r="J346" s="43"/>
      <c r="K346" s="43"/>
      <c r="L346" s="43"/>
      <c r="M346" s="43"/>
      <c r="N346" s="43"/>
      <c r="O346" s="43"/>
      <c r="P346" s="43"/>
      <c r="Q346" s="43"/>
      <c r="R346" s="43"/>
      <c r="S346" s="43"/>
      <c r="T346" s="43"/>
    </row>
  </sheetData>
  <sheetProtection formatCells="0" formatRows="0" insertRows="0"/>
  <mergeCells count="462">
    <mergeCell ref="A161:T161"/>
    <mergeCell ref="A148:T149"/>
    <mergeCell ref="A139:T139"/>
    <mergeCell ref="A156:I156"/>
    <mergeCell ref="A157:J158"/>
    <mergeCell ref="Q157:T158"/>
    <mergeCell ref="K158:M158"/>
    <mergeCell ref="N158:P158"/>
    <mergeCell ref="A152:T152"/>
    <mergeCell ref="A153:I155"/>
    <mergeCell ref="J153:J155"/>
    <mergeCell ref="K153:M154"/>
    <mergeCell ref="N153:P154"/>
    <mergeCell ref="Q153:S154"/>
    <mergeCell ref="T153:T155"/>
    <mergeCell ref="K147:M147"/>
    <mergeCell ref="N147:P147"/>
    <mergeCell ref="A140:A141"/>
    <mergeCell ref="B140:I141"/>
    <mergeCell ref="J140:J141"/>
    <mergeCell ref="K140:M140"/>
    <mergeCell ref="N140:P140"/>
    <mergeCell ref="A336:J337"/>
    <mergeCell ref="Q336:T337"/>
    <mergeCell ref="K337:M337"/>
    <mergeCell ref="N337:P337"/>
    <mergeCell ref="A339:T339"/>
    <mergeCell ref="A340:T340"/>
    <mergeCell ref="A341:T341"/>
    <mergeCell ref="A324:T324"/>
    <mergeCell ref="A321:T321"/>
    <mergeCell ref="A322:A323"/>
    <mergeCell ref="A327:T327"/>
    <mergeCell ref="B328:I328"/>
    <mergeCell ref="B329:I329"/>
    <mergeCell ref="A330:T330"/>
    <mergeCell ref="B331:I331"/>
    <mergeCell ref="B332:I332"/>
    <mergeCell ref="A333:T333"/>
    <mergeCell ref="B334:I334"/>
    <mergeCell ref="A335:I335"/>
    <mergeCell ref="U318:AH318"/>
    <mergeCell ref="B322:I323"/>
    <mergeCell ref="J322:J323"/>
    <mergeCell ref="K322:M322"/>
    <mergeCell ref="N322:P322"/>
    <mergeCell ref="Q322:S322"/>
    <mergeCell ref="T322:T323"/>
    <mergeCell ref="B325:I325"/>
    <mergeCell ref="B326:I326"/>
    <mergeCell ref="A316:G316"/>
    <mergeCell ref="H316:I316"/>
    <mergeCell ref="J316:K316"/>
    <mergeCell ref="L316:M316"/>
    <mergeCell ref="N316:O316"/>
    <mergeCell ref="P316:Q316"/>
    <mergeCell ref="S316:T316"/>
    <mergeCell ref="B314:G314"/>
    <mergeCell ref="H314:I314"/>
    <mergeCell ref="J314:K314"/>
    <mergeCell ref="L314:M314"/>
    <mergeCell ref="N314:O314"/>
    <mergeCell ref="P314:Q314"/>
    <mergeCell ref="S314:T314"/>
    <mergeCell ref="B315:G315"/>
    <mergeCell ref="H315:I315"/>
    <mergeCell ref="J315:K315"/>
    <mergeCell ref="L315:M315"/>
    <mergeCell ref="N315:O315"/>
    <mergeCell ref="P315:Q315"/>
    <mergeCell ref="S315:T315"/>
    <mergeCell ref="A109:T109"/>
    <mergeCell ref="A312:A313"/>
    <mergeCell ref="B312:G313"/>
    <mergeCell ref="H312:I313"/>
    <mergeCell ref="J312:O312"/>
    <mergeCell ref="P312:Q313"/>
    <mergeCell ref="R312:T312"/>
    <mergeCell ref="J313:K313"/>
    <mergeCell ref="L313:M313"/>
    <mergeCell ref="N313:O313"/>
    <mergeCell ref="S313:T313"/>
    <mergeCell ref="A121:T121"/>
    <mergeCell ref="A135:I135"/>
    <mergeCell ref="A136:J137"/>
    <mergeCell ref="Q136:T137"/>
    <mergeCell ref="K137:M137"/>
    <mergeCell ref="N137:P137"/>
    <mergeCell ref="B112:I112"/>
    <mergeCell ref="B125:I125"/>
    <mergeCell ref="B126:I126"/>
    <mergeCell ref="B127:I127"/>
    <mergeCell ref="A145:I145"/>
    <mergeCell ref="A146:J147"/>
    <mergeCell ref="Q146:T147"/>
    <mergeCell ref="Q307:T308"/>
    <mergeCell ref="Q292:S292"/>
    <mergeCell ref="K308:M308"/>
    <mergeCell ref="N308:P308"/>
    <mergeCell ref="A300:T300"/>
    <mergeCell ref="B298:I298"/>
    <mergeCell ref="A294:T294"/>
    <mergeCell ref="A291:T291"/>
    <mergeCell ref="A292:A293"/>
    <mergeCell ref="B292:I293"/>
    <mergeCell ref="J292:J293"/>
    <mergeCell ref="K292:M292"/>
    <mergeCell ref="N292:P292"/>
    <mergeCell ref="T292:T293"/>
    <mergeCell ref="B295:I295"/>
    <mergeCell ref="B296:I296"/>
    <mergeCell ref="B297:I297"/>
    <mergeCell ref="A311:B311"/>
    <mergeCell ref="B301:I301"/>
    <mergeCell ref="B302:I302"/>
    <mergeCell ref="B303:I303"/>
    <mergeCell ref="B304:I304"/>
    <mergeCell ref="B299:I299"/>
    <mergeCell ref="B305:I305"/>
    <mergeCell ref="B116:I116"/>
    <mergeCell ref="B113:I113"/>
    <mergeCell ref="A306:I306"/>
    <mergeCell ref="A307:J308"/>
    <mergeCell ref="B130:I130"/>
    <mergeCell ref="B131:I131"/>
    <mergeCell ref="A128:T128"/>
    <mergeCell ref="B129:I129"/>
    <mergeCell ref="B124:I124"/>
    <mergeCell ref="B132:I132"/>
    <mergeCell ref="B133:I133"/>
    <mergeCell ref="B134:I134"/>
    <mergeCell ref="B122:I122"/>
    <mergeCell ref="B123:I123"/>
    <mergeCell ref="Q140:S140"/>
    <mergeCell ref="T140:T141"/>
    <mergeCell ref="A142:T142"/>
    <mergeCell ref="Q287:T288"/>
    <mergeCell ref="K288:M288"/>
    <mergeCell ref="N288:P288"/>
    <mergeCell ref="B276:I276"/>
    <mergeCell ref="B277:I277"/>
    <mergeCell ref="B278:I278"/>
    <mergeCell ref="A279:T279"/>
    <mergeCell ref="B282:I282"/>
    <mergeCell ref="B284:I284"/>
    <mergeCell ref="B285:I285"/>
    <mergeCell ref="A286:I286"/>
    <mergeCell ref="A287:J288"/>
    <mergeCell ref="B280:I280"/>
    <mergeCell ref="B283:I283"/>
    <mergeCell ref="B268:I268"/>
    <mergeCell ref="B269:I269"/>
    <mergeCell ref="B270:I270"/>
    <mergeCell ref="B271:I271"/>
    <mergeCell ref="B281:I281"/>
    <mergeCell ref="B264:I264"/>
    <mergeCell ref="B265:I265"/>
    <mergeCell ref="B266:I266"/>
    <mergeCell ref="B267:I267"/>
    <mergeCell ref="B272:I272"/>
    <mergeCell ref="B273:I273"/>
    <mergeCell ref="B274:I274"/>
    <mergeCell ref="B275:I275"/>
    <mergeCell ref="T258:T259"/>
    <mergeCell ref="A257:T257"/>
    <mergeCell ref="A253:J254"/>
    <mergeCell ref="Q253:T254"/>
    <mergeCell ref="N258:P258"/>
    <mergeCell ref="A260:T260"/>
    <mergeCell ref="B261:I261"/>
    <mergeCell ref="B262:I262"/>
    <mergeCell ref="B263:I263"/>
    <mergeCell ref="Q258:S258"/>
    <mergeCell ref="A258:A259"/>
    <mergeCell ref="B258:I259"/>
    <mergeCell ref="J258:J259"/>
    <mergeCell ref="K258:M258"/>
    <mergeCell ref="B249:I249"/>
    <mergeCell ref="B250:I250"/>
    <mergeCell ref="B251:I251"/>
    <mergeCell ref="B247:I247"/>
    <mergeCell ref="A252:I252"/>
    <mergeCell ref="K254:M254"/>
    <mergeCell ref="N254:P254"/>
    <mergeCell ref="B232:I232"/>
    <mergeCell ref="B231:I231"/>
    <mergeCell ref="B248:I248"/>
    <mergeCell ref="B243:I243"/>
    <mergeCell ref="B235:I235"/>
    <mergeCell ref="B237:I237"/>
    <mergeCell ref="B238:I238"/>
    <mergeCell ref="B239:I239"/>
    <mergeCell ref="B236:I236"/>
    <mergeCell ref="B240:I240"/>
    <mergeCell ref="B241:I241"/>
    <mergeCell ref="B242:I242"/>
    <mergeCell ref="B233:I233"/>
    <mergeCell ref="B234:I234"/>
    <mergeCell ref="B229:I229"/>
    <mergeCell ref="B244:I244"/>
    <mergeCell ref="B245:I245"/>
    <mergeCell ref="A246:T246"/>
    <mergeCell ref="B230:I230"/>
    <mergeCell ref="A220:J221"/>
    <mergeCell ref="A225:A226"/>
    <mergeCell ref="A224:T224"/>
    <mergeCell ref="J225:J226"/>
    <mergeCell ref="K225:M225"/>
    <mergeCell ref="N225:P225"/>
    <mergeCell ref="Q220:T221"/>
    <mergeCell ref="K221:M221"/>
    <mergeCell ref="N221:P221"/>
    <mergeCell ref="B225:I226"/>
    <mergeCell ref="Q225:S225"/>
    <mergeCell ref="T225:T226"/>
    <mergeCell ref="B198:I198"/>
    <mergeCell ref="B209:I209"/>
    <mergeCell ref="B205:I205"/>
    <mergeCell ref="A227:T227"/>
    <mergeCell ref="B228:I228"/>
    <mergeCell ref="B215:I215"/>
    <mergeCell ref="B216:I216"/>
    <mergeCell ref="A219:I219"/>
    <mergeCell ref="Q194:S194"/>
    <mergeCell ref="B203:I203"/>
    <mergeCell ref="B204:I204"/>
    <mergeCell ref="B212:I212"/>
    <mergeCell ref="B201:I201"/>
    <mergeCell ref="B202:I202"/>
    <mergeCell ref="B169:I169"/>
    <mergeCell ref="A213:T213"/>
    <mergeCell ref="B214:I214"/>
    <mergeCell ref="B210:I210"/>
    <mergeCell ref="B211:I211"/>
    <mergeCell ref="B171:I171"/>
    <mergeCell ref="B199:I199"/>
    <mergeCell ref="B200:I200"/>
    <mergeCell ref="B206:I206"/>
    <mergeCell ref="B207:I207"/>
    <mergeCell ref="B208:I208"/>
    <mergeCell ref="B173:I173"/>
    <mergeCell ref="B174:I174"/>
    <mergeCell ref="B175:I175"/>
    <mergeCell ref="B176:I176"/>
    <mergeCell ref="B177:I177"/>
    <mergeCell ref="A193:T193"/>
    <mergeCell ref="A196:T196"/>
    <mergeCell ref="B197:I197"/>
    <mergeCell ref="N107:P107"/>
    <mergeCell ref="Q107:S107"/>
    <mergeCell ref="B172:I172"/>
    <mergeCell ref="A194:A195"/>
    <mergeCell ref="B194:I195"/>
    <mergeCell ref="B185:I185"/>
    <mergeCell ref="A182:T182"/>
    <mergeCell ref="J194:J195"/>
    <mergeCell ref="K194:M194"/>
    <mergeCell ref="B118:I118"/>
    <mergeCell ref="B117:I117"/>
    <mergeCell ref="J162:J163"/>
    <mergeCell ref="B119:I119"/>
    <mergeCell ref="A189:J190"/>
    <mergeCell ref="Q189:T190"/>
    <mergeCell ref="B143:I143"/>
    <mergeCell ref="B144:I144"/>
    <mergeCell ref="Q162:S162"/>
    <mergeCell ref="B166:I166"/>
    <mergeCell ref="B167:I167"/>
    <mergeCell ref="B168:I168"/>
    <mergeCell ref="B165:I165"/>
    <mergeCell ref="K162:M162"/>
    <mergeCell ref="N162:P162"/>
    <mergeCell ref="N80:P80"/>
    <mergeCell ref="B90:I90"/>
    <mergeCell ref="B92:I92"/>
    <mergeCell ref="B101:I101"/>
    <mergeCell ref="B89:I89"/>
    <mergeCell ref="A85:T85"/>
    <mergeCell ref="B97:I97"/>
    <mergeCell ref="B86:I86"/>
    <mergeCell ref="B88:I88"/>
    <mergeCell ref="B87:I87"/>
    <mergeCell ref="B49:I49"/>
    <mergeCell ref="A79:T79"/>
    <mergeCell ref="B53:I53"/>
    <mergeCell ref="B50:I50"/>
    <mergeCell ref="B51:I51"/>
    <mergeCell ref="B59:I59"/>
    <mergeCell ref="B93:I93"/>
    <mergeCell ref="B83:I83"/>
    <mergeCell ref="B62:I62"/>
    <mergeCell ref="B63:I63"/>
    <mergeCell ref="A67:T67"/>
    <mergeCell ref="J68:J69"/>
    <mergeCell ref="K68:M68"/>
    <mergeCell ref="N68:P68"/>
    <mergeCell ref="Q68:S68"/>
    <mergeCell ref="A68:A69"/>
    <mergeCell ref="A57:A58"/>
    <mergeCell ref="B57:I58"/>
    <mergeCell ref="A54:T55"/>
    <mergeCell ref="A76:T76"/>
    <mergeCell ref="Q80:S80"/>
    <mergeCell ref="B84:I84"/>
    <mergeCell ref="T80:T81"/>
    <mergeCell ref="B80:I81"/>
    <mergeCell ref="B39:I39"/>
    <mergeCell ref="B37:I37"/>
    <mergeCell ref="B38:I38"/>
    <mergeCell ref="A96:T96"/>
    <mergeCell ref="B95:I95"/>
    <mergeCell ref="R3:T3"/>
    <mergeCell ref="R4:T4"/>
    <mergeCell ref="R5:T5"/>
    <mergeCell ref="T35:T36"/>
    <mergeCell ref="N35:P35"/>
    <mergeCell ref="K35:M35"/>
    <mergeCell ref="T46:T47"/>
    <mergeCell ref="Q35:S35"/>
    <mergeCell ref="A45:T45"/>
    <mergeCell ref="B52:I52"/>
    <mergeCell ref="B42:I42"/>
    <mergeCell ref="B48:I48"/>
    <mergeCell ref="M25:T25"/>
    <mergeCell ref="M26:T29"/>
    <mergeCell ref="B40:I40"/>
    <mergeCell ref="B41:I41"/>
    <mergeCell ref="B46:I47"/>
    <mergeCell ref="A56:T56"/>
    <mergeCell ref="T68:T69"/>
    <mergeCell ref="R6:T6"/>
    <mergeCell ref="M8:T11"/>
    <mergeCell ref="A15:K15"/>
    <mergeCell ref="A1:K1"/>
    <mergeCell ref="A3:K3"/>
    <mergeCell ref="K46:M46"/>
    <mergeCell ref="M19:T19"/>
    <mergeCell ref="M1:T1"/>
    <mergeCell ref="M14:T14"/>
    <mergeCell ref="A4:K5"/>
    <mergeCell ref="A32:T32"/>
    <mergeCell ref="A19:K19"/>
    <mergeCell ref="A17:K17"/>
    <mergeCell ref="M3:N3"/>
    <mergeCell ref="M5:N5"/>
    <mergeCell ref="D26:F26"/>
    <mergeCell ref="A18:K18"/>
    <mergeCell ref="N46:P46"/>
    <mergeCell ref="Q46:S46"/>
    <mergeCell ref="A2:K2"/>
    <mergeCell ref="A6:K6"/>
    <mergeCell ref="J46:J47"/>
    <mergeCell ref="A46:A47"/>
    <mergeCell ref="A35:A36"/>
    <mergeCell ref="A11:K11"/>
    <mergeCell ref="A12:K12"/>
    <mergeCell ref="O5:Q5"/>
    <mergeCell ref="O6:Q6"/>
    <mergeCell ref="O3:Q3"/>
    <mergeCell ref="O4:Q4"/>
    <mergeCell ref="M4:N4"/>
    <mergeCell ref="A10:K10"/>
    <mergeCell ref="M6:N6"/>
    <mergeCell ref="A7:K7"/>
    <mergeCell ref="A8:K8"/>
    <mergeCell ref="A9:K9"/>
    <mergeCell ref="J35:J36"/>
    <mergeCell ref="A34:T34"/>
    <mergeCell ref="A20:K23"/>
    <mergeCell ref="M21:T23"/>
    <mergeCell ref="I26:K26"/>
    <mergeCell ref="B26:C26"/>
    <mergeCell ref="H26:H27"/>
    <mergeCell ref="G26:G27"/>
    <mergeCell ref="A13:K13"/>
    <mergeCell ref="A14:K14"/>
    <mergeCell ref="A16:K16"/>
    <mergeCell ref="B35:I36"/>
    <mergeCell ref="M17:T17"/>
    <mergeCell ref="M18:T18"/>
    <mergeCell ref="M13:T13"/>
    <mergeCell ref="M16:T16"/>
    <mergeCell ref="A25:K25"/>
    <mergeCell ref="M15:T15"/>
    <mergeCell ref="B75:I75"/>
    <mergeCell ref="A115:T115"/>
    <mergeCell ref="A106:T106"/>
    <mergeCell ref="A107:A108"/>
    <mergeCell ref="B110:I110"/>
    <mergeCell ref="B111:I111"/>
    <mergeCell ref="B114:I114"/>
    <mergeCell ref="T107:T108"/>
    <mergeCell ref="K107:M107"/>
    <mergeCell ref="J107:J108"/>
    <mergeCell ref="B107:I108"/>
    <mergeCell ref="A82:T82"/>
    <mergeCell ref="B94:I94"/>
    <mergeCell ref="A91:T91"/>
    <mergeCell ref="B98:I98"/>
    <mergeCell ref="K103:M103"/>
    <mergeCell ref="N103:P103"/>
    <mergeCell ref="Q102:T103"/>
    <mergeCell ref="A102:J103"/>
    <mergeCell ref="B99:I99"/>
    <mergeCell ref="B100:I100"/>
    <mergeCell ref="A80:A81"/>
    <mergeCell ref="J80:J81"/>
    <mergeCell ref="K80:M80"/>
    <mergeCell ref="N57:P57"/>
    <mergeCell ref="Q57:S57"/>
    <mergeCell ref="T57:T58"/>
    <mergeCell ref="B70:I70"/>
    <mergeCell ref="B71:I71"/>
    <mergeCell ref="B72:I72"/>
    <mergeCell ref="B73:I73"/>
    <mergeCell ref="B74:I74"/>
    <mergeCell ref="B60:I60"/>
    <mergeCell ref="J57:J58"/>
    <mergeCell ref="K57:M57"/>
    <mergeCell ref="B64:I64"/>
    <mergeCell ref="B68:I69"/>
    <mergeCell ref="B61:I61"/>
    <mergeCell ref="T194:T195"/>
    <mergeCell ref="N194:P194"/>
    <mergeCell ref="B217:I217"/>
    <mergeCell ref="B218:I218"/>
    <mergeCell ref="U75:W75"/>
    <mergeCell ref="U312:X312"/>
    <mergeCell ref="U4:X4"/>
    <mergeCell ref="U5:X5"/>
    <mergeCell ref="U3:X3"/>
    <mergeCell ref="U6:X6"/>
    <mergeCell ref="U28:V28"/>
    <mergeCell ref="U29:V29"/>
    <mergeCell ref="U42:W42"/>
    <mergeCell ref="U53:W53"/>
    <mergeCell ref="U64:W64"/>
    <mergeCell ref="U9:Z12"/>
    <mergeCell ref="U15:Z17"/>
    <mergeCell ref="U20:AA23"/>
    <mergeCell ref="AA16:AB16"/>
    <mergeCell ref="U25:AB27"/>
    <mergeCell ref="U36:AH37"/>
    <mergeCell ref="U110:AH113"/>
    <mergeCell ref="U119:Z126"/>
    <mergeCell ref="B120:I120"/>
    <mergeCell ref="A164:T164"/>
    <mergeCell ref="T162:T163"/>
    <mergeCell ref="A162:A163"/>
    <mergeCell ref="B162:I163"/>
    <mergeCell ref="B178:I178"/>
    <mergeCell ref="N190:P190"/>
    <mergeCell ref="K190:M190"/>
    <mergeCell ref="A188:I188"/>
    <mergeCell ref="B187:I187"/>
    <mergeCell ref="B184:I184"/>
    <mergeCell ref="B186:I186"/>
    <mergeCell ref="B181:I181"/>
    <mergeCell ref="B170:I170"/>
    <mergeCell ref="B179:I179"/>
    <mergeCell ref="B180:I180"/>
    <mergeCell ref="B183:I183"/>
  </mergeCells>
  <phoneticPr fontId="6" type="noConversion"/>
  <conditionalFormatting sqref="U312 U3:U6 U28:U29">
    <cfRule type="cellIs" dxfId="23" priority="47" operator="equal">
      <formula>"E bine"</formula>
    </cfRule>
  </conditionalFormatting>
  <conditionalFormatting sqref="U312 U3:U6 U28:U29">
    <cfRule type="cellIs" dxfId="22" priority="46" operator="equal">
      <formula>"NU e bine"</formula>
    </cfRule>
  </conditionalFormatting>
  <conditionalFormatting sqref="U3:V6 U28:V29">
    <cfRule type="cellIs" dxfId="21" priority="39" operator="equal">
      <formula>"Suma trebuie să fie 52"</formula>
    </cfRule>
    <cfRule type="cellIs" dxfId="20" priority="40" operator="equal">
      <formula>"Corect"</formula>
    </cfRule>
    <cfRule type="cellIs" dxfId="19" priority="41" operator="equal">
      <formula>SUM($B$28:$J$28)</formula>
    </cfRule>
    <cfRule type="cellIs" dxfId="18" priority="42" operator="lessThan">
      <formula>"(SUM(B28:K28)=52"</formula>
    </cfRule>
    <cfRule type="cellIs" dxfId="17" priority="43" operator="equal">
      <formula>52</formula>
    </cfRule>
    <cfRule type="cellIs" dxfId="16" priority="44" operator="equal">
      <formula>$K$28</formula>
    </cfRule>
    <cfRule type="cellIs" dxfId="15" priority="45" operator="equal">
      <formula>$B$28:$K$28=52</formula>
    </cfRule>
  </conditionalFormatting>
  <conditionalFormatting sqref="U312:V312 U3:V6 U28:V29">
    <cfRule type="cellIs" dxfId="14" priority="37" operator="equal">
      <formula>"Suma trebuie să fie 52"</formula>
    </cfRule>
    <cfRule type="cellIs" dxfId="13" priority="38" operator="equal">
      <formula>"Corect"</formula>
    </cfRule>
  </conditionalFormatting>
  <conditionalFormatting sqref="U3:X6">
    <cfRule type="cellIs" dxfId="12" priority="36" operator="equal">
      <formula>"Trebuie alocate cel puțin 20 de ore pe săptămână"</formula>
    </cfRule>
  </conditionalFormatting>
  <conditionalFormatting sqref="U312:X312 U28:V29">
    <cfRule type="cellIs" dxfId="11" priority="24" operator="equal">
      <formula>"Corect"</formula>
    </cfRule>
  </conditionalFormatting>
  <conditionalFormatting sqref="U28:V28">
    <cfRule type="cellIs" dxfId="10" priority="23" operator="equal">
      <formula>"Correct"</formula>
    </cfRule>
  </conditionalFormatting>
  <conditionalFormatting sqref="U42:W42 U53:W54 U64:W64 U75:W78">
    <cfRule type="cellIs" dxfId="9" priority="20" operator="equal">
      <formula>"E trebuie să fie cel puțin egal cu C+VP"</formula>
    </cfRule>
    <cfRule type="cellIs" dxfId="8" priority="21" operator="equal">
      <formula>"Corect"</formula>
    </cfRule>
  </conditionalFormatting>
  <conditionalFormatting sqref="U312:V312">
    <cfRule type="cellIs" dxfId="7" priority="2" operator="equal">
      <formula>"Nu corespunde cu tabelul de opționale"</formula>
    </cfRule>
    <cfRule type="cellIs" dxfId="6" priority="3" operator="equal">
      <formula>"Suma trebuie să fie 52"</formula>
    </cfRule>
    <cfRule type="cellIs" dxfId="5" priority="4" operator="equal">
      <formula>"Corect"</formula>
    </cfRule>
    <cfRule type="cellIs" dxfId="4" priority="5" operator="equal">
      <formula>SUM($B$28:$J$28)</formula>
    </cfRule>
    <cfRule type="cellIs" dxfId="3" priority="6" operator="lessThan">
      <formula>"(SUM(B28:K28)=52"</formula>
    </cfRule>
    <cfRule type="cellIs" dxfId="2" priority="7" operator="equal">
      <formula>52</formula>
    </cfRule>
    <cfRule type="cellIs" dxfId="1" priority="8" operator="equal">
      <formula>$K$28</formula>
    </cfRule>
    <cfRule type="cellIs" dxfId="0" priority="9" operator="equal">
      <formula>$B$28:$K$28=52</formula>
    </cfRule>
  </conditionalFormatting>
  <dataValidations disablePrompts="1" count="8">
    <dataValidation type="list" allowBlank="1" showInputMessage="1" showErrorMessage="1" sqref="R334 R325:R326 R331:R332 R328:R329 R110:R114 R97:R101 R59:R63 R37:R41 R122:R127 R83:R84 R48:R52 R116:R120 R92:R95 R129:R134 R70:R74 R86:R90" xr:uid="{00000000-0002-0000-0000-000000000000}">
      <formula1>$R$36</formula1>
    </dataValidation>
    <dataValidation type="list" allowBlank="1" showInputMessage="1" showErrorMessage="1" sqref="Q334 Q325:Q326 Q331:Q332 Q328:Q329 Q110:Q114 Q97:Q101 Q59:Q63 Q37:Q41 Q122:Q127 Q83:Q84 Q48:Q52 Q116:Q120 Q92:Q95 Q129:Q134 Q70:Q74 Q86:Q90" xr:uid="{00000000-0002-0000-0000-000001000000}">
      <formula1>$Q$36</formula1>
    </dataValidation>
    <dataValidation type="list" allowBlank="1" showInputMessage="1" showErrorMessage="1" sqref="S334 S325:S326 S331:S332 S328:S329 S116:S120 S110:S114 S97:S101 S37:S41 S92:S95 S122:S127 S83:S84 S48:S52 S59:S63 S129:S134 S70:S74 S86:S90" xr:uid="{00000000-0002-0000-0000-000002000000}">
      <formula1>$S$36</formula1>
    </dataValidation>
    <dataValidation type="list" allowBlank="1" showInputMessage="1" showErrorMessage="1" sqref="T165:T180 T116:T120 T110:T114 T97:T101 T59:T63 T37:T41 T92:T95 T122:T127 T83:T84 T48:T52 T214:T217 T129:T134 T301:T304 T295:T298 T261:T277 T228:T244 T247:T250 T197:T211 T183:T186 T70:T74 T280:T284 T86:T90" xr:uid="{00000000-0002-0000-0000-000003000000}">
      <formula1>$O$33:$S$33</formula1>
    </dataValidation>
    <dataValidation type="list" allowBlank="1" showInputMessage="1" showErrorMessage="1" sqref="T212 T299 T278 T245 T181" xr:uid="{00000000-0002-0000-0000-000004000000}">
      <formula1>$P$33:$S$33</formula1>
    </dataValidation>
    <dataValidation type="list" allowBlank="1" showInputMessage="1" showErrorMessage="1" sqref="B165:I180 B183:I186 B197:I211 B214:I217 B228:I244 B247:I250 B261:I277 B295:I298 B301:I304 B280:I284" xr:uid="{00000000-0002-0000-0000-000005000000}">
      <formula1>$B$35:$B$134</formula1>
    </dataValidation>
    <dataValidation type="list" allowBlank="1" showInputMessage="1" showErrorMessage="1" sqref="T143:T144" xr:uid="{00000000-0002-0000-0000-000006000000}">
      <formula1>"DF,DS,DC,DA,DSIN"</formula1>
    </dataValidation>
    <dataValidation type="list" allowBlank="1" showInputMessage="1" showErrorMessage="1" sqref="S143:S144" xr:uid="{00000000-0002-0000-0000-000007000000}">
      <formula1>"VP"</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&amp;C
&amp;R&amp;P</oddHeader>
    <oddFooter xml:space="preserve">&amp;LRECTOR,
Prof.univ.dr. Daniel-Ovidiu DAVID&amp;CDECAN,
Prof. univ. dr. Călin Emilian HINȚEA&amp;RDIRECTOR DE DEPARTAMENT,
Conf. univ. dr. Radu-Mihai MEZA                                           </oddFooter>
    <firstFooter>&amp;LRECTOR,
Prof.univ.dr. Daniel-Ovidiu DAVID&amp;CDECAN,
Prof. univ. dr. Călin Emilian HINȚEA&amp;RDIRECTOR DE DEPARTAMENT,
Conf. univ. dr. Radu-Mihai MEZA</firstFooter>
  </headerFooter>
  <rowBreaks count="2" manualBreakCount="2">
    <brk id="290" max="16383" man="1"/>
    <brk id="320" max="16383" man="1"/>
  </rowBreaks>
  <ignoredErrors>
    <ignoredError sqref="Q42" formula="1"/>
    <ignoredError sqref="K103"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abSelected="1" view="pageLayout" topLeftCell="A8" zoomScaleNormal="150" workbookViewId="0">
      <selection activeCell="A16" sqref="A16:L17"/>
    </sheetView>
  </sheetViews>
  <sheetFormatPr defaultRowHeight="15" x14ac:dyDescent="0.25"/>
  <sheetData>
    <row r="1" spans="1:14" x14ac:dyDescent="0.25">
      <c r="A1" s="291" t="s">
        <v>145</v>
      </c>
      <c r="B1" s="291"/>
      <c r="C1" s="291"/>
      <c r="D1" s="291"/>
      <c r="E1" s="291"/>
      <c r="F1" s="291"/>
      <c r="G1" s="291"/>
      <c r="H1" s="291"/>
      <c r="I1" s="291"/>
      <c r="J1" s="291"/>
      <c r="K1" s="291"/>
      <c r="L1" s="291"/>
      <c r="M1" s="291"/>
      <c r="N1" s="291"/>
    </row>
    <row r="3" spans="1:14" ht="15" customHeight="1" x14ac:dyDescent="0.25">
      <c r="A3" s="288" t="s">
        <v>112</v>
      </c>
      <c r="B3" s="288"/>
      <c r="C3" s="288"/>
      <c r="D3" s="288"/>
      <c r="E3" s="288"/>
      <c r="F3" s="288"/>
      <c r="G3" s="288"/>
      <c r="H3" s="288"/>
      <c r="I3" s="288"/>
      <c r="J3" s="288"/>
      <c r="K3" s="288"/>
      <c r="L3" s="288"/>
      <c r="M3" s="272"/>
      <c r="N3" s="272"/>
    </row>
    <row r="4" spans="1:14" ht="15" customHeight="1" x14ac:dyDescent="0.25">
      <c r="A4" s="276" t="s">
        <v>113</v>
      </c>
      <c r="B4" s="277"/>
      <c r="C4" s="277"/>
      <c r="D4" s="277"/>
      <c r="E4" s="277"/>
      <c r="F4" s="277"/>
      <c r="G4" s="277"/>
      <c r="H4" s="277"/>
      <c r="I4" s="277"/>
      <c r="J4" s="277"/>
      <c r="K4" s="277"/>
      <c r="L4" s="277"/>
      <c r="M4" s="280" t="s">
        <v>114</v>
      </c>
      <c r="N4" s="280"/>
    </row>
    <row r="5" spans="1:14" ht="15" customHeight="1" x14ac:dyDescent="0.25">
      <c r="A5" s="278"/>
      <c r="B5" s="279"/>
      <c r="C5" s="279"/>
      <c r="D5" s="279"/>
      <c r="E5" s="279"/>
      <c r="F5" s="279"/>
      <c r="G5" s="279"/>
      <c r="H5" s="279"/>
      <c r="I5" s="279"/>
      <c r="J5" s="279"/>
      <c r="K5" s="279"/>
      <c r="L5" s="279"/>
      <c r="M5" s="280"/>
      <c r="N5" s="280"/>
    </row>
    <row r="6" spans="1:14" x14ac:dyDescent="0.25">
      <c r="A6" s="266" t="s">
        <v>115</v>
      </c>
      <c r="B6" s="267"/>
      <c r="C6" s="267"/>
      <c r="D6" s="267"/>
      <c r="E6" s="267"/>
      <c r="F6" s="267"/>
      <c r="G6" s="267"/>
      <c r="H6" s="267"/>
      <c r="I6" s="267"/>
      <c r="J6" s="267"/>
      <c r="K6" s="267"/>
      <c r="L6" s="268"/>
      <c r="M6" s="272"/>
      <c r="N6" s="272"/>
    </row>
    <row r="7" spans="1:14" x14ac:dyDescent="0.25">
      <c r="A7" s="281"/>
      <c r="B7" s="282"/>
      <c r="C7" s="282"/>
      <c r="D7" s="282"/>
      <c r="E7" s="282"/>
      <c r="F7" s="282"/>
      <c r="G7" s="282"/>
      <c r="H7" s="282"/>
      <c r="I7" s="282"/>
      <c r="J7" s="282"/>
      <c r="K7" s="282"/>
      <c r="L7" s="283"/>
      <c r="M7" s="272"/>
      <c r="N7" s="272"/>
    </row>
    <row r="8" spans="1:14" x14ac:dyDescent="0.25">
      <c r="A8" s="266" t="s">
        <v>116</v>
      </c>
      <c r="B8" s="267"/>
      <c r="C8" s="267"/>
      <c r="D8" s="267"/>
      <c r="E8" s="267"/>
      <c r="F8" s="267"/>
      <c r="G8" s="267"/>
      <c r="H8" s="267"/>
      <c r="I8" s="267"/>
      <c r="J8" s="267"/>
      <c r="K8" s="267"/>
      <c r="L8" s="268"/>
      <c r="M8" s="272"/>
      <c r="N8" s="272"/>
    </row>
    <row r="9" spans="1:14" x14ac:dyDescent="0.25">
      <c r="A9" s="281"/>
      <c r="B9" s="282"/>
      <c r="C9" s="282"/>
      <c r="D9" s="282"/>
      <c r="E9" s="282"/>
      <c r="F9" s="282"/>
      <c r="G9" s="282"/>
      <c r="H9" s="282"/>
      <c r="I9" s="282"/>
      <c r="J9" s="282"/>
      <c r="K9" s="282"/>
      <c r="L9" s="283"/>
      <c r="M9" s="272"/>
      <c r="N9" s="272"/>
    </row>
    <row r="10" spans="1:14" x14ac:dyDescent="0.25">
      <c r="A10" s="266" t="s">
        <v>117</v>
      </c>
      <c r="B10" s="267"/>
      <c r="C10" s="267"/>
      <c r="D10" s="267"/>
      <c r="E10" s="267"/>
      <c r="F10" s="267"/>
      <c r="G10" s="267"/>
      <c r="H10" s="267"/>
      <c r="I10" s="267"/>
      <c r="J10" s="267"/>
      <c r="K10" s="267"/>
      <c r="L10" s="268"/>
      <c r="M10" s="272"/>
      <c r="N10" s="272"/>
    </row>
    <row r="11" spans="1:14" x14ac:dyDescent="0.25">
      <c r="A11" s="269"/>
      <c r="B11" s="270"/>
      <c r="C11" s="270"/>
      <c r="D11" s="270"/>
      <c r="E11" s="270"/>
      <c r="F11" s="270"/>
      <c r="G11" s="270"/>
      <c r="H11" s="270"/>
      <c r="I11" s="270"/>
      <c r="J11" s="270"/>
      <c r="K11" s="270"/>
      <c r="L11" s="271"/>
      <c r="M11" s="272"/>
      <c r="N11" s="272"/>
    </row>
    <row r="13" spans="1:14" ht="27" customHeight="1" x14ac:dyDescent="0.25">
      <c r="A13" s="288" t="s">
        <v>123</v>
      </c>
      <c r="B13" s="288"/>
      <c r="C13" s="288"/>
      <c r="D13" s="288"/>
      <c r="E13" s="288"/>
      <c r="F13" s="288"/>
      <c r="G13" s="288"/>
      <c r="H13" s="288"/>
      <c r="I13" s="288"/>
      <c r="J13" s="288"/>
      <c r="K13" s="288"/>
      <c r="L13" s="288"/>
      <c r="M13" s="289"/>
      <c r="N13" s="290"/>
    </row>
    <row r="14" spans="1:14" x14ac:dyDescent="0.25">
      <c r="A14" s="276" t="s">
        <v>124</v>
      </c>
      <c r="B14" s="277"/>
      <c r="C14" s="277"/>
      <c r="D14" s="277"/>
      <c r="E14" s="277"/>
      <c r="F14" s="277"/>
      <c r="G14" s="277"/>
      <c r="H14" s="277"/>
      <c r="I14" s="277"/>
      <c r="J14" s="277"/>
      <c r="K14" s="277"/>
      <c r="L14" s="277"/>
      <c r="M14" s="280" t="s">
        <v>114</v>
      </c>
      <c r="N14" s="280"/>
    </row>
    <row r="15" spans="1:14" x14ac:dyDescent="0.25">
      <c r="A15" s="278"/>
      <c r="B15" s="279"/>
      <c r="C15" s="279"/>
      <c r="D15" s="279"/>
      <c r="E15" s="279"/>
      <c r="F15" s="279"/>
      <c r="G15" s="279"/>
      <c r="H15" s="279"/>
      <c r="I15" s="279"/>
      <c r="J15" s="279"/>
      <c r="K15" s="279"/>
      <c r="L15" s="279"/>
      <c r="M15" s="280"/>
      <c r="N15" s="280"/>
    </row>
    <row r="16" spans="1:14" x14ac:dyDescent="0.25">
      <c r="A16" s="266" t="s">
        <v>222</v>
      </c>
      <c r="B16" s="267"/>
      <c r="C16" s="267"/>
      <c r="D16" s="267"/>
      <c r="E16" s="267"/>
      <c r="F16" s="267"/>
      <c r="G16" s="267"/>
      <c r="H16" s="267"/>
      <c r="I16" s="267"/>
      <c r="J16" s="267"/>
      <c r="K16" s="267"/>
      <c r="L16" s="268"/>
      <c r="M16" s="284"/>
      <c r="N16" s="285"/>
    </row>
    <row r="17" spans="1:14" ht="15" customHeight="1" x14ac:dyDescent="0.25">
      <c r="A17" s="281"/>
      <c r="B17" s="282"/>
      <c r="C17" s="282"/>
      <c r="D17" s="282"/>
      <c r="E17" s="282"/>
      <c r="F17" s="282"/>
      <c r="G17" s="282"/>
      <c r="H17" s="282"/>
      <c r="I17" s="282"/>
      <c r="J17" s="282"/>
      <c r="K17" s="282"/>
      <c r="L17" s="283"/>
      <c r="M17" s="286"/>
      <c r="N17" s="287"/>
    </row>
    <row r="18" spans="1:14" x14ac:dyDescent="0.25">
      <c r="A18" s="266" t="s">
        <v>223</v>
      </c>
      <c r="B18" s="267"/>
      <c r="C18" s="267"/>
      <c r="D18" s="267"/>
      <c r="E18" s="267"/>
      <c r="F18" s="267"/>
      <c r="G18" s="267"/>
      <c r="H18" s="267"/>
      <c r="I18" s="267"/>
      <c r="J18" s="267"/>
      <c r="K18" s="267"/>
      <c r="L18" s="268"/>
      <c r="M18" s="284"/>
      <c r="N18" s="285"/>
    </row>
    <row r="19" spans="1:14" x14ac:dyDescent="0.25">
      <c r="A19" s="281"/>
      <c r="B19" s="282"/>
      <c r="C19" s="282"/>
      <c r="D19" s="282"/>
      <c r="E19" s="282"/>
      <c r="F19" s="282"/>
      <c r="G19" s="282"/>
      <c r="H19" s="282"/>
      <c r="I19" s="282"/>
      <c r="J19" s="282"/>
      <c r="K19" s="282"/>
      <c r="L19" s="283"/>
      <c r="M19" s="286"/>
      <c r="N19" s="287"/>
    </row>
    <row r="20" spans="1:14" ht="15" customHeight="1" x14ac:dyDescent="0.25">
      <c r="A20" s="266" t="s">
        <v>117</v>
      </c>
      <c r="B20" s="267"/>
      <c r="C20" s="267"/>
      <c r="D20" s="267"/>
      <c r="E20" s="267"/>
      <c r="F20" s="267"/>
      <c r="G20" s="267"/>
      <c r="H20" s="267"/>
      <c r="I20" s="267"/>
      <c r="J20" s="267"/>
      <c r="K20" s="267"/>
      <c r="L20" s="268"/>
      <c r="M20" s="272"/>
      <c r="N20" s="272"/>
    </row>
    <row r="21" spans="1:14" x14ac:dyDescent="0.25">
      <c r="A21" s="269"/>
      <c r="B21" s="270"/>
      <c r="C21" s="270"/>
      <c r="D21" s="270"/>
      <c r="E21" s="270"/>
      <c r="F21" s="270"/>
      <c r="G21" s="270"/>
      <c r="H21" s="270"/>
      <c r="I21" s="270"/>
      <c r="J21" s="270"/>
      <c r="K21" s="270"/>
      <c r="L21" s="271"/>
      <c r="M21" s="272"/>
      <c r="N21" s="272"/>
    </row>
    <row r="22" spans="1:14" x14ac:dyDescent="0.25">
      <c r="A22" s="266" t="s">
        <v>118</v>
      </c>
      <c r="B22" s="267"/>
      <c r="C22" s="267"/>
      <c r="D22" s="267"/>
      <c r="E22" s="267"/>
      <c r="F22" s="267"/>
      <c r="G22" s="267"/>
      <c r="H22" s="267"/>
      <c r="I22" s="267"/>
      <c r="J22" s="267"/>
      <c r="K22" s="267"/>
      <c r="L22" s="268"/>
      <c r="M22" s="272"/>
      <c r="N22" s="272"/>
    </row>
    <row r="23" spans="1:14" x14ac:dyDescent="0.25">
      <c r="A23" s="269"/>
      <c r="B23" s="270"/>
      <c r="C23" s="270"/>
      <c r="D23" s="270"/>
      <c r="E23" s="270"/>
      <c r="F23" s="270"/>
      <c r="G23" s="270"/>
      <c r="H23" s="270"/>
      <c r="I23" s="270"/>
      <c r="J23" s="270"/>
      <c r="K23" s="270"/>
      <c r="L23" s="271"/>
      <c r="M23" s="272"/>
      <c r="N23" s="272"/>
    </row>
    <row r="24" spans="1:14" x14ac:dyDescent="0.25">
      <c r="A24" s="266" t="s">
        <v>119</v>
      </c>
      <c r="B24" s="267"/>
      <c r="C24" s="267"/>
      <c r="D24" s="267"/>
      <c r="E24" s="267"/>
      <c r="F24" s="267"/>
      <c r="G24" s="267"/>
      <c r="H24" s="267"/>
      <c r="I24" s="267"/>
      <c r="J24" s="267"/>
      <c r="K24" s="267"/>
      <c r="L24" s="268"/>
      <c r="M24" s="272"/>
      <c r="N24" s="272"/>
    </row>
    <row r="25" spans="1:14" x14ac:dyDescent="0.25">
      <c r="A25" s="269"/>
      <c r="B25" s="270"/>
      <c r="C25" s="270"/>
      <c r="D25" s="270"/>
      <c r="E25" s="270"/>
      <c r="F25" s="270"/>
      <c r="G25" s="270"/>
      <c r="H25" s="270"/>
      <c r="I25" s="270"/>
      <c r="J25" s="270"/>
      <c r="K25" s="270"/>
      <c r="L25" s="271"/>
      <c r="M25" s="272"/>
      <c r="N25" s="272"/>
    </row>
    <row r="26" spans="1:14" x14ac:dyDescent="0.25">
      <c r="A26" s="24"/>
      <c r="B26" s="24"/>
      <c r="C26" s="24"/>
      <c r="D26" s="24"/>
      <c r="E26" s="24"/>
      <c r="F26" s="24"/>
      <c r="G26" s="24"/>
      <c r="H26" s="24"/>
      <c r="I26" s="24"/>
      <c r="J26" s="24"/>
      <c r="K26" s="24"/>
      <c r="L26" s="24"/>
      <c r="M26" s="25"/>
      <c r="N26" s="25"/>
    </row>
    <row r="27" spans="1:14" x14ac:dyDescent="0.25">
      <c r="A27" s="273" t="s">
        <v>125</v>
      </c>
      <c r="B27" s="274"/>
      <c r="C27" s="274"/>
      <c r="D27" s="274"/>
      <c r="E27" s="274"/>
      <c r="F27" s="274"/>
      <c r="G27" s="274"/>
      <c r="H27" s="274"/>
      <c r="I27" s="274"/>
      <c r="J27" s="274"/>
      <c r="K27" s="274"/>
      <c r="L27" s="274"/>
      <c r="M27" s="274"/>
      <c r="N27" s="275"/>
    </row>
    <row r="28" spans="1:14" x14ac:dyDescent="0.25">
      <c r="A28" s="263" t="s">
        <v>221</v>
      </c>
      <c r="B28" s="264"/>
      <c r="C28" s="264"/>
      <c r="D28" s="264"/>
      <c r="E28" s="264"/>
      <c r="F28" s="264"/>
      <c r="G28" s="264"/>
      <c r="H28" s="264"/>
      <c r="I28" s="264"/>
      <c r="J28" s="264"/>
      <c r="K28" s="264"/>
      <c r="L28" s="264"/>
      <c r="M28" s="264"/>
      <c r="N28" s="265"/>
    </row>
    <row r="29" spans="1:14" x14ac:dyDescent="0.25">
      <c r="A29" s="263" t="s">
        <v>116</v>
      </c>
      <c r="B29" s="264"/>
      <c r="C29" s="264"/>
      <c r="D29" s="264"/>
      <c r="E29" s="264"/>
      <c r="F29" s="264"/>
      <c r="G29" s="264"/>
      <c r="H29" s="264"/>
      <c r="I29" s="264"/>
      <c r="J29" s="264"/>
      <c r="K29" s="264"/>
      <c r="L29" s="264"/>
      <c r="M29" s="264"/>
      <c r="N29" s="265"/>
    </row>
    <row r="30" spans="1:14" x14ac:dyDescent="0.25">
      <c r="A30" s="263" t="s">
        <v>117</v>
      </c>
      <c r="B30" s="264"/>
      <c r="C30" s="264"/>
      <c r="D30" s="264"/>
      <c r="E30" s="264"/>
      <c r="F30" s="264"/>
      <c r="G30" s="264"/>
      <c r="H30" s="264"/>
      <c r="I30" s="264"/>
      <c r="J30" s="264"/>
      <c r="K30" s="264"/>
      <c r="L30" s="264"/>
      <c r="M30" s="264"/>
      <c r="N30" s="265"/>
    </row>
    <row r="31" spans="1:14" x14ac:dyDescent="0.25">
      <c r="A31" s="263" t="s">
        <v>118</v>
      </c>
      <c r="B31" s="264"/>
      <c r="C31" s="264"/>
      <c r="D31" s="264"/>
      <c r="E31" s="264"/>
      <c r="F31" s="264"/>
      <c r="G31" s="264"/>
      <c r="H31" s="264"/>
      <c r="I31" s="264"/>
      <c r="J31" s="264"/>
      <c r="K31" s="264"/>
      <c r="L31" s="264"/>
      <c r="M31" s="264"/>
      <c r="N31" s="265"/>
    </row>
    <row r="32" spans="1:14" x14ac:dyDescent="0.25">
      <c r="A32" s="263" t="s">
        <v>119</v>
      </c>
      <c r="B32" s="264"/>
      <c r="C32" s="264"/>
      <c r="D32" s="264"/>
      <c r="E32" s="264"/>
      <c r="F32" s="264"/>
      <c r="G32" s="264"/>
      <c r="H32" s="264"/>
      <c r="I32" s="264"/>
      <c r="J32" s="264"/>
      <c r="K32" s="264"/>
      <c r="L32" s="264"/>
      <c r="M32" s="264"/>
      <c r="N32" s="265"/>
    </row>
  </sheetData>
  <mergeCells count="31">
    <mergeCell ref="A6:L7"/>
    <mergeCell ref="M6:N7"/>
    <mergeCell ref="A1:N1"/>
    <mergeCell ref="A3:L3"/>
    <mergeCell ref="M3:N3"/>
    <mergeCell ref="A4:L5"/>
    <mergeCell ref="M4:N5"/>
    <mergeCell ref="A8:L9"/>
    <mergeCell ref="M8:N9"/>
    <mergeCell ref="A10:L11"/>
    <mergeCell ref="M10:N11"/>
    <mergeCell ref="A13:L13"/>
    <mergeCell ref="M13:N13"/>
    <mergeCell ref="A14:L15"/>
    <mergeCell ref="M14:N15"/>
    <mergeCell ref="A16:L17"/>
    <mergeCell ref="M16:N17"/>
    <mergeCell ref="A18:L19"/>
    <mergeCell ref="M18:N19"/>
    <mergeCell ref="A32:N32"/>
    <mergeCell ref="A20:L21"/>
    <mergeCell ref="M20:N21"/>
    <mergeCell ref="A22:L23"/>
    <mergeCell ref="M22:N23"/>
    <mergeCell ref="A24:L25"/>
    <mergeCell ref="M24:N25"/>
    <mergeCell ref="A27:N27"/>
    <mergeCell ref="A28:N28"/>
    <mergeCell ref="A29:N29"/>
    <mergeCell ref="A30:N30"/>
    <mergeCell ref="A31:N31"/>
  </mergeCells>
  <pageMargins left="0.70866141732283472" right="0.70866141732283472" top="0.74803149606299213" bottom="0.74803149606299213" header="0.31496062992125984" footer="0.39370078740157483"/>
  <pageSetup paperSize="9" orientation="landscape" horizontalDpi="4294967295" verticalDpi="4294967295" r:id="rId1"/>
  <headerFooter>
    <oddFooter>&amp;LDECAN,
Prof. univ. dr. Călin Emilian HINȚEA&amp;RDIRECTOR DE DEPARTAMENT,
Conf. univ. dr. Radu-Mihai MEZA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11</xdr:col>
                    <xdr:colOff>609600</xdr:colOff>
                    <xdr:row>2</xdr:row>
                    <xdr:rowOff>0</xdr:rowOff>
                  </from>
                  <to>
                    <xdr:col>13</xdr:col>
                    <xdr:colOff>600075</xdr:colOff>
                    <xdr:row>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12</xdr:col>
                    <xdr:colOff>76200</xdr:colOff>
                    <xdr:row>2</xdr:row>
                    <xdr:rowOff>9525</xdr:rowOff>
                  </from>
                  <to>
                    <xdr:col>12</xdr:col>
                    <xdr:colOff>533400</xdr:colOff>
                    <xdr:row>2</xdr:row>
                    <xdr:rowOff>180975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13</xdr:col>
                    <xdr:colOff>66675</xdr:colOff>
                    <xdr:row>2</xdr:row>
                    <xdr:rowOff>9525</xdr:rowOff>
                  </from>
                  <to>
                    <xdr:col>13</xdr:col>
                    <xdr:colOff>542925</xdr:colOff>
                    <xdr:row>2</xdr:row>
                    <xdr:rowOff>180975</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11</xdr:col>
                    <xdr:colOff>609600</xdr:colOff>
                    <xdr:row>7</xdr:row>
                    <xdr:rowOff>95250</xdr:rowOff>
                  </from>
                  <to>
                    <xdr:col>13</xdr:col>
                    <xdr:colOff>600075</xdr:colOff>
                    <xdr:row>8</xdr:row>
                    <xdr:rowOff>95250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12</xdr:col>
                    <xdr:colOff>76200</xdr:colOff>
                    <xdr:row>7</xdr:row>
                    <xdr:rowOff>104775</xdr:rowOff>
                  </from>
                  <to>
                    <xdr:col>12</xdr:col>
                    <xdr:colOff>533400</xdr:colOff>
                    <xdr:row>8</xdr:row>
                    <xdr:rowOff>85725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13</xdr:col>
                    <xdr:colOff>66675</xdr:colOff>
                    <xdr:row>7</xdr:row>
                    <xdr:rowOff>104775</xdr:rowOff>
                  </from>
                  <to>
                    <xdr:col>13</xdr:col>
                    <xdr:colOff>542925</xdr:colOff>
                    <xdr:row>8</xdr:row>
                    <xdr:rowOff>85725</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11</xdr:col>
                    <xdr:colOff>609600</xdr:colOff>
                    <xdr:row>9</xdr:row>
                    <xdr:rowOff>95250</xdr:rowOff>
                  </from>
                  <to>
                    <xdr:col>13</xdr:col>
                    <xdr:colOff>600075</xdr:colOff>
                    <xdr:row>10</xdr:row>
                    <xdr:rowOff>95250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12</xdr:col>
                    <xdr:colOff>76200</xdr:colOff>
                    <xdr:row>9</xdr:row>
                    <xdr:rowOff>104775</xdr:rowOff>
                  </from>
                  <to>
                    <xdr:col>12</xdr:col>
                    <xdr:colOff>533400</xdr:colOff>
                    <xdr:row>10</xdr:row>
                    <xdr:rowOff>85725</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13</xdr:col>
                    <xdr:colOff>66675</xdr:colOff>
                    <xdr:row>9</xdr:row>
                    <xdr:rowOff>104775</xdr:rowOff>
                  </from>
                  <to>
                    <xdr:col>13</xdr:col>
                    <xdr:colOff>542925</xdr:colOff>
                    <xdr:row>10</xdr:row>
                    <xdr:rowOff>85725</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11</xdr:col>
                    <xdr:colOff>609600</xdr:colOff>
                    <xdr:row>12</xdr:row>
                    <xdr:rowOff>0</xdr:rowOff>
                  </from>
                  <to>
                    <xdr:col>13</xdr:col>
                    <xdr:colOff>600075</xdr:colOff>
                    <xdr:row>13</xdr:row>
                    <xdr:rowOff>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12</xdr:col>
                    <xdr:colOff>76200</xdr:colOff>
                    <xdr:row>12</xdr:row>
                    <xdr:rowOff>19050</xdr:rowOff>
                  </from>
                  <to>
                    <xdr:col>12</xdr:col>
                    <xdr:colOff>533400</xdr:colOff>
                    <xdr:row>12</xdr:row>
                    <xdr:rowOff>323850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13</xdr:col>
                    <xdr:colOff>66675</xdr:colOff>
                    <xdr:row>12</xdr:row>
                    <xdr:rowOff>19050</xdr:rowOff>
                  </from>
                  <to>
                    <xdr:col>13</xdr:col>
                    <xdr:colOff>542925</xdr:colOff>
                    <xdr:row>12</xdr:row>
                    <xdr:rowOff>333375</xdr:rowOff>
                  </to>
                </anchor>
              </controlPr>
            </control>
          </mc:Choice>
        </mc:AlternateContent>
        <mc:AlternateContent xmlns:mc="http://schemas.openxmlformats.org/markup-compatibility/2006">
          <mc:Choice Requires="x14">
            <control shapeId="4109" r:id="rId16" name="Group Box 13">
              <controlPr defaultSize="0" autoFill="0" autoPict="0">
                <anchor moveWithCells="1">
                  <from>
                    <xdr:col>11</xdr:col>
                    <xdr:colOff>609600</xdr:colOff>
                    <xdr:row>15</xdr:row>
                    <xdr:rowOff>95250</xdr:rowOff>
                  </from>
                  <to>
                    <xdr:col>13</xdr:col>
                    <xdr:colOff>600075</xdr:colOff>
                    <xdr:row>16</xdr:row>
                    <xdr:rowOff>95250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12</xdr:col>
                    <xdr:colOff>76200</xdr:colOff>
                    <xdr:row>15</xdr:row>
                    <xdr:rowOff>104775</xdr:rowOff>
                  </from>
                  <to>
                    <xdr:col>12</xdr:col>
                    <xdr:colOff>533400</xdr:colOff>
                    <xdr:row>16</xdr:row>
                    <xdr:rowOff>95250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13</xdr:col>
                    <xdr:colOff>66675</xdr:colOff>
                    <xdr:row>15</xdr:row>
                    <xdr:rowOff>114300</xdr:rowOff>
                  </from>
                  <to>
                    <xdr:col>13</xdr:col>
                    <xdr:colOff>542925</xdr:colOff>
                    <xdr:row>16</xdr:row>
                    <xdr:rowOff>95250</xdr:rowOff>
                  </to>
                </anchor>
              </controlPr>
            </control>
          </mc:Choice>
        </mc:AlternateContent>
        <mc:AlternateContent xmlns:mc="http://schemas.openxmlformats.org/markup-compatibility/2006">
          <mc:Choice Requires="x14">
            <control shapeId="4112" r:id="rId19" name="Group Box 16">
              <controlPr defaultSize="0" autoFill="0" autoPict="0">
                <anchor moveWithCells="1">
                  <from>
                    <xdr:col>11</xdr:col>
                    <xdr:colOff>609600</xdr:colOff>
                    <xdr:row>17</xdr:row>
                    <xdr:rowOff>95250</xdr:rowOff>
                  </from>
                  <to>
                    <xdr:col>13</xdr:col>
                    <xdr:colOff>600075</xdr:colOff>
                    <xdr:row>18</xdr:row>
                    <xdr:rowOff>95250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12</xdr:col>
                    <xdr:colOff>76200</xdr:colOff>
                    <xdr:row>17</xdr:row>
                    <xdr:rowOff>104775</xdr:rowOff>
                  </from>
                  <to>
                    <xdr:col>12</xdr:col>
                    <xdr:colOff>533400</xdr:colOff>
                    <xdr:row>18</xdr:row>
                    <xdr:rowOff>95250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13</xdr:col>
                    <xdr:colOff>66675</xdr:colOff>
                    <xdr:row>17</xdr:row>
                    <xdr:rowOff>114300</xdr:rowOff>
                  </from>
                  <to>
                    <xdr:col>13</xdr:col>
                    <xdr:colOff>542925</xdr:colOff>
                    <xdr:row>18</xdr:row>
                    <xdr:rowOff>95250</xdr:rowOff>
                  </to>
                </anchor>
              </controlPr>
            </control>
          </mc:Choice>
        </mc:AlternateContent>
        <mc:AlternateContent xmlns:mc="http://schemas.openxmlformats.org/markup-compatibility/2006">
          <mc:Choice Requires="x14">
            <control shapeId="4115" r:id="rId22" name="Group Box 19">
              <controlPr defaultSize="0" autoFill="0" autoPict="0">
                <anchor moveWithCells="1">
                  <from>
                    <xdr:col>11</xdr:col>
                    <xdr:colOff>609600</xdr:colOff>
                    <xdr:row>19</xdr:row>
                    <xdr:rowOff>95250</xdr:rowOff>
                  </from>
                  <to>
                    <xdr:col>13</xdr:col>
                    <xdr:colOff>600075</xdr:colOff>
                    <xdr:row>20</xdr:row>
                    <xdr:rowOff>95250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12</xdr:col>
                    <xdr:colOff>76200</xdr:colOff>
                    <xdr:row>19</xdr:row>
                    <xdr:rowOff>104775</xdr:rowOff>
                  </from>
                  <to>
                    <xdr:col>12</xdr:col>
                    <xdr:colOff>533400</xdr:colOff>
                    <xdr:row>20</xdr:row>
                    <xdr:rowOff>95250</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13</xdr:col>
                    <xdr:colOff>66675</xdr:colOff>
                    <xdr:row>19</xdr:row>
                    <xdr:rowOff>114300</xdr:rowOff>
                  </from>
                  <to>
                    <xdr:col>13</xdr:col>
                    <xdr:colOff>542925</xdr:colOff>
                    <xdr:row>20</xdr:row>
                    <xdr:rowOff>95250</xdr:rowOff>
                  </to>
                </anchor>
              </controlPr>
            </control>
          </mc:Choice>
        </mc:AlternateContent>
        <mc:AlternateContent xmlns:mc="http://schemas.openxmlformats.org/markup-compatibility/2006">
          <mc:Choice Requires="x14">
            <control shapeId="4118" r:id="rId25" name="Group Box 22">
              <controlPr defaultSize="0" autoFill="0" autoPict="0">
                <anchor moveWithCells="1">
                  <from>
                    <xdr:col>11</xdr:col>
                    <xdr:colOff>609600</xdr:colOff>
                    <xdr:row>5</xdr:row>
                    <xdr:rowOff>95250</xdr:rowOff>
                  </from>
                  <to>
                    <xdr:col>13</xdr:col>
                    <xdr:colOff>600075</xdr:colOff>
                    <xdr:row>6</xdr:row>
                    <xdr:rowOff>95250</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12</xdr:col>
                    <xdr:colOff>76200</xdr:colOff>
                    <xdr:row>5</xdr:row>
                    <xdr:rowOff>104775</xdr:rowOff>
                  </from>
                  <to>
                    <xdr:col>12</xdr:col>
                    <xdr:colOff>533400</xdr:colOff>
                    <xdr:row>6</xdr:row>
                    <xdr:rowOff>85725</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from>
                    <xdr:col>13</xdr:col>
                    <xdr:colOff>66675</xdr:colOff>
                    <xdr:row>5</xdr:row>
                    <xdr:rowOff>104775</xdr:rowOff>
                  </from>
                  <to>
                    <xdr:col>13</xdr:col>
                    <xdr:colOff>542925</xdr:colOff>
                    <xdr:row>6</xdr:row>
                    <xdr:rowOff>85725</xdr:rowOff>
                  </to>
                </anchor>
              </controlPr>
            </control>
          </mc:Choice>
        </mc:AlternateContent>
        <mc:AlternateContent xmlns:mc="http://schemas.openxmlformats.org/markup-compatibility/2006">
          <mc:Choice Requires="x14">
            <control shapeId="4121" r:id="rId28" name="Group Box 25">
              <controlPr defaultSize="0" autoFill="0" autoPict="0">
                <anchor moveWithCells="1">
                  <from>
                    <xdr:col>11</xdr:col>
                    <xdr:colOff>609600</xdr:colOff>
                    <xdr:row>21</xdr:row>
                    <xdr:rowOff>95250</xdr:rowOff>
                  </from>
                  <to>
                    <xdr:col>13</xdr:col>
                    <xdr:colOff>600075</xdr:colOff>
                    <xdr:row>22</xdr:row>
                    <xdr:rowOff>95250</xdr:rowOff>
                  </to>
                </anchor>
              </controlPr>
            </control>
          </mc:Choice>
        </mc:AlternateContent>
        <mc:AlternateContent xmlns:mc="http://schemas.openxmlformats.org/markup-compatibility/2006">
          <mc:Choice Requires="x14">
            <control shapeId="4122" r:id="rId29" name="Option Button 26">
              <controlPr defaultSize="0" autoFill="0" autoLine="0" autoPict="0">
                <anchor moveWithCells="1">
                  <from>
                    <xdr:col>12</xdr:col>
                    <xdr:colOff>76200</xdr:colOff>
                    <xdr:row>21</xdr:row>
                    <xdr:rowOff>104775</xdr:rowOff>
                  </from>
                  <to>
                    <xdr:col>12</xdr:col>
                    <xdr:colOff>533400</xdr:colOff>
                    <xdr:row>22</xdr:row>
                    <xdr:rowOff>95250</xdr:rowOff>
                  </to>
                </anchor>
              </controlPr>
            </control>
          </mc:Choice>
        </mc:AlternateContent>
        <mc:AlternateContent xmlns:mc="http://schemas.openxmlformats.org/markup-compatibility/2006">
          <mc:Choice Requires="x14">
            <control shapeId="4123" r:id="rId30" name="Option Button 27">
              <controlPr defaultSize="0" autoFill="0" autoLine="0" autoPict="0">
                <anchor moveWithCells="1">
                  <from>
                    <xdr:col>13</xdr:col>
                    <xdr:colOff>66675</xdr:colOff>
                    <xdr:row>21</xdr:row>
                    <xdr:rowOff>114300</xdr:rowOff>
                  </from>
                  <to>
                    <xdr:col>13</xdr:col>
                    <xdr:colOff>542925</xdr:colOff>
                    <xdr:row>22</xdr:row>
                    <xdr:rowOff>95250</xdr:rowOff>
                  </to>
                </anchor>
              </controlPr>
            </control>
          </mc:Choice>
        </mc:AlternateContent>
        <mc:AlternateContent xmlns:mc="http://schemas.openxmlformats.org/markup-compatibility/2006">
          <mc:Choice Requires="x14">
            <control shapeId="4124" r:id="rId31" name="Group Box 28">
              <controlPr defaultSize="0" autoFill="0" autoPict="0">
                <anchor moveWithCells="1">
                  <from>
                    <xdr:col>11</xdr:col>
                    <xdr:colOff>609600</xdr:colOff>
                    <xdr:row>23</xdr:row>
                    <xdr:rowOff>95250</xdr:rowOff>
                  </from>
                  <to>
                    <xdr:col>13</xdr:col>
                    <xdr:colOff>600075</xdr:colOff>
                    <xdr:row>24</xdr:row>
                    <xdr:rowOff>95250</xdr:rowOff>
                  </to>
                </anchor>
              </controlPr>
            </control>
          </mc:Choice>
        </mc:AlternateContent>
        <mc:AlternateContent xmlns:mc="http://schemas.openxmlformats.org/markup-compatibility/2006">
          <mc:Choice Requires="x14">
            <control shapeId="4125" r:id="rId32" name="Option Button 29">
              <controlPr defaultSize="0" autoFill="0" autoLine="0" autoPict="0">
                <anchor moveWithCells="1">
                  <from>
                    <xdr:col>12</xdr:col>
                    <xdr:colOff>76200</xdr:colOff>
                    <xdr:row>23</xdr:row>
                    <xdr:rowOff>104775</xdr:rowOff>
                  </from>
                  <to>
                    <xdr:col>12</xdr:col>
                    <xdr:colOff>533400</xdr:colOff>
                    <xdr:row>24</xdr:row>
                    <xdr:rowOff>95250</xdr:rowOff>
                  </to>
                </anchor>
              </controlPr>
            </control>
          </mc:Choice>
        </mc:AlternateContent>
        <mc:AlternateContent xmlns:mc="http://schemas.openxmlformats.org/markup-compatibility/2006">
          <mc:Choice Requires="x14">
            <control shapeId="4126" r:id="rId33" name="Option Button 30">
              <controlPr defaultSize="0" autoFill="0" autoLine="0" autoPict="0">
                <anchor moveWithCells="1">
                  <from>
                    <xdr:col>13</xdr:col>
                    <xdr:colOff>66675</xdr:colOff>
                    <xdr:row>23</xdr:row>
                    <xdr:rowOff>114300</xdr:rowOff>
                  </from>
                  <to>
                    <xdr:col>13</xdr:col>
                    <xdr:colOff>542925</xdr:colOff>
                    <xdr:row>24</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8CD848C23F374E82F1C501FC5202DB" ma:contentTypeVersion="0" ma:contentTypeDescription="Create a new document." ma:contentTypeScope="" ma:versionID="cd50e582d94784a96fe3f6a5afb63be3">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54E7A1D-D733-4215-B5BA-4564572BE767}">
  <ds:schemaRefs>
    <ds:schemaRef ds:uri="http://schemas.microsoft.com/sharepoint/v3/contenttype/forms"/>
  </ds:schemaRefs>
</ds:datastoreItem>
</file>

<file path=customXml/itemProps2.xml><?xml version="1.0" encoding="utf-8"?>
<ds:datastoreItem xmlns:ds="http://schemas.openxmlformats.org/officeDocument/2006/customXml" ds:itemID="{A06E73D1-1D2F-4165-AE3C-0DA4687C7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A47E3DA-5698-49A4-92EA-B6C4521E51D0}">
  <ds:schemaRefs>
    <ds:schemaRef ds:uri="http://www.w3.org/XML/1998/namespace"/>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Radu</cp:lastModifiedBy>
  <cp:lastPrinted>2022-11-04T09:10:40Z</cp:lastPrinted>
  <dcterms:created xsi:type="dcterms:W3CDTF">2013-06-27T08:19:59Z</dcterms:created>
  <dcterms:modified xsi:type="dcterms:W3CDTF">2023-02-26T17:37:06Z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0x010100FB8CD848C23F374E82F1C501FC5202DB</vt:lpwstr>
  </property>
</Properties>
</file>